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Marketing\1 bon de commande NG\"/>
    </mc:Choice>
  </mc:AlternateContent>
  <xr:revisionPtr revIDLastSave="0" documentId="13_ncr:1_{850CB333-75B8-407E-B4ED-6E3B92F083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 de commande" sheetId="3" r:id="rId1"/>
  </sheets>
  <definedNames>
    <definedName name="_xlnm.Print_Area" localSheetId="0">'Bon de commande'!$A$1:$AE$92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2" i="3" l="1"/>
  <c r="AA80" i="3"/>
  <c r="X83" i="3"/>
  <c r="X82" i="3"/>
  <c r="X81" i="3"/>
  <c r="X80" i="3"/>
  <c r="U81" i="3"/>
  <c r="U80" i="3"/>
  <c r="U63" i="3"/>
  <c r="AC63" i="3" s="1"/>
  <c r="U56" i="3"/>
  <c r="AC56" i="3" s="1"/>
  <c r="U41" i="3"/>
  <c r="AC41" i="3" s="1"/>
  <c r="U32" i="3"/>
  <c r="U50" i="3" s="1"/>
  <c r="U20" i="3"/>
  <c r="U49" i="3" s="1"/>
  <c r="U12" i="3"/>
  <c r="Z12" i="3" s="1"/>
  <c r="E84" i="3"/>
  <c r="J84" i="3" s="1"/>
  <c r="E76" i="3"/>
  <c r="J76" i="3" s="1"/>
  <c r="E66" i="3"/>
  <c r="J66" i="3" s="1"/>
  <c r="E57" i="3"/>
  <c r="J57" i="3" s="1"/>
  <c r="J51" i="3"/>
  <c r="E46" i="3"/>
  <c r="J46" i="3" s="1"/>
  <c r="E42" i="3"/>
  <c r="J42" i="3" s="1"/>
  <c r="E38" i="3"/>
  <c r="J38" i="3" s="1"/>
  <c r="E33" i="3"/>
  <c r="J33" i="3" s="1"/>
  <c r="E24" i="3"/>
  <c r="J24" i="3" s="1"/>
  <c r="E12" i="3"/>
  <c r="J12" i="3" s="1"/>
  <c r="Z20" i="3" l="1"/>
  <c r="Z32" i="3"/>
  <c r="U48" i="3"/>
  <c r="X86" i="3"/>
  <c r="X88" i="3" l="1"/>
</calcChain>
</file>

<file path=xl/sharedStrings.xml><?xml version="1.0" encoding="utf-8"?>
<sst xmlns="http://schemas.openxmlformats.org/spreadsheetml/2006/main" count="242" uniqueCount="206">
  <si>
    <t>BANANE</t>
  </si>
  <si>
    <t>CAFE</t>
  </si>
  <si>
    <t>CHOCOLAT AU LAIT</t>
  </si>
  <si>
    <t>CHOCOLAT BLANC</t>
  </si>
  <si>
    <t>FRAMBOISE</t>
  </si>
  <si>
    <t>NOISETTE</t>
  </si>
  <si>
    <t>PISTACHE</t>
  </si>
  <si>
    <t>CARAMEL</t>
  </si>
  <si>
    <t>CASSIS</t>
  </si>
  <si>
    <t>CARAMEL FEVE DE TONKA</t>
  </si>
  <si>
    <t>CHOCOLAT AU LAIT CACAHUETE</t>
  </si>
  <si>
    <t>CARAMEL BONBON</t>
  </si>
  <si>
    <t>COLA</t>
  </si>
  <si>
    <t>FRAISE BONBON</t>
  </si>
  <si>
    <t>NOUGAT</t>
  </si>
  <si>
    <t>PATE A TARTINER</t>
  </si>
  <si>
    <t>REGLISSE BONBON</t>
  </si>
  <si>
    <t>SPECULOS</t>
  </si>
  <si>
    <t>BAILEYS</t>
  </si>
  <si>
    <t>CEPES</t>
  </si>
  <si>
    <t>SAUMON FUME</t>
  </si>
  <si>
    <t>TRUFFE</t>
  </si>
  <si>
    <t>TARTE AUX FRAISES</t>
  </si>
  <si>
    <t>PASSION CARAMEL</t>
  </si>
  <si>
    <t>TOTAL HT</t>
  </si>
  <si>
    <t xml:space="preserve">PARFUMS CLASSIQUES </t>
  </si>
  <si>
    <t>PARFUMS ORIGINAUX</t>
  </si>
  <si>
    <t xml:space="preserve">PARFUMS D'ENFANCE </t>
  </si>
  <si>
    <t xml:space="preserve">PARFUMS COCKTAILS </t>
  </si>
  <si>
    <t xml:space="preserve">PARFUMS ALCOOLS </t>
  </si>
  <si>
    <t xml:space="preserve">PARFUMS SUCRES-SALES </t>
  </si>
  <si>
    <t>MACARONS GARNIS Ø7,5CM</t>
  </si>
  <si>
    <t>GUACAMOLE</t>
  </si>
  <si>
    <t>POIVRON</t>
  </si>
  <si>
    <t>TAPENADE</t>
  </si>
  <si>
    <t>PARFUMS PÂTISSIERS</t>
  </si>
  <si>
    <t>BABA AU RHUM</t>
  </si>
  <si>
    <t>CHEESECAKE</t>
  </si>
  <si>
    <t>CRUMBLE AUX POMMES</t>
  </si>
  <si>
    <t>MOELLEUX AU CHOCOLAT</t>
  </si>
  <si>
    <t>TARTE AU CITRON</t>
  </si>
  <si>
    <t>TIRAMISU</t>
  </si>
  <si>
    <t>COQUES Ø3,5CM</t>
  </si>
  <si>
    <t>COQUES Ø4,5CM</t>
  </si>
  <si>
    <t>COQUES Ø7,5CM</t>
  </si>
  <si>
    <t>COQUES VRAC</t>
  </si>
  <si>
    <t>QUANTITE</t>
  </si>
  <si>
    <t>MACARONS GARNIS Ø4,5CM - BOITE DE 32 MACARONS D'UN MEME PARFUM</t>
  </si>
  <si>
    <t>MACARONS GARNIS Ø7,5CM - BOITE DE 12 MACARONS D'UN MEME PARFUM</t>
  </si>
  <si>
    <t xml:space="preserve">HT/Boîte </t>
  </si>
  <si>
    <t>COQUES DE MACARONS Ø4,5CM - BOITE DE 128 COQUES D'UNE MEME COULEUR</t>
  </si>
  <si>
    <t>COQUES DE MACARONS Ø7,5CM - BOITE DE 24 COQUES D'UNE MEME COULEUR</t>
  </si>
  <si>
    <t>COQUES DE MACARONS Ø3,5CM - BOITE DE 1000G  DE COQUES D'UNE MEME COULEUR (environ 250 pièces)</t>
  </si>
  <si>
    <t>PARFUMS FESTIFS</t>
  </si>
  <si>
    <t>CHOCOLAT PRALINÉ PÉTILLANT</t>
  </si>
  <si>
    <t>FROMAGE BLANC ZESTES DE CITRON</t>
  </si>
  <si>
    <t>3 CHOCOLATS</t>
  </si>
  <si>
    <t>100% FRAISE</t>
  </si>
  <si>
    <t>CHOCOLAT PRALINÉ</t>
  </si>
  <si>
    <t>FRAMBOISE CITRON</t>
  </si>
  <si>
    <t>PISTACHE GRIOTTE</t>
  </si>
  <si>
    <t>VANILLE FRUITS EXOTIQUES</t>
  </si>
  <si>
    <t>COQUES DE MACARONS DECLASSEES - BOITE DE 1000G DE COULEURS ALÉATOIRES</t>
  </si>
  <si>
    <t>HT/Boîte (soit 2,35€ HT/pièce)</t>
  </si>
  <si>
    <t>MACARONS GARNIS Ø4,5CM - BOITE DE 35 MACARONS ASSORTIS</t>
  </si>
  <si>
    <t xml:space="preserve">MACARONS GARNIS Ø4,5CM </t>
  </si>
  <si>
    <t>BON DE COMMANDE
MACARONS GARNIS ET COQUES DE MACARONS</t>
  </si>
  <si>
    <t>HT/Boîte (soit 0,50€ HT/pièce)</t>
  </si>
  <si>
    <t>MANDARINE FÈVE DE TONKA</t>
  </si>
  <si>
    <t>COCO CITRON VERT</t>
  </si>
  <si>
    <t>CHOCOLAT CAFÉ</t>
  </si>
  <si>
    <t>CHAMPAGNE FRUITS ROUGES</t>
  </si>
  <si>
    <t>CARAMEL CACAHUÈTE</t>
  </si>
  <si>
    <t>ABRICOT FLEUR D'ORANGER</t>
  </si>
  <si>
    <t>HT/Boîte (soit 0,475€ HT/pièce)</t>
  </si>
  <si>
    <t>MACARONS DESSERTS Ø7CM - BOITE DE 12 MACARONS DESSERT D'UN MEME PARFUM</t>
  </si>
  <si>
    <t>MACARONS DESSERTS Ø7CM</t>
  </si>
  <si>
    <t>Nombre de colis sur palette à titre indicatif</t>
  </si>
  <si>
    <t>CLASSIQUES</t>
  </si>
  <si>
    <t>FLEUR DE SEL - Ile de Ré</t>
  </si>
  <si>
    <t>FLEUR DE SEL - Guérande</t>
  </si>
  <si>
    <t>ORIGINAUX</t>
  </si>
  <si>
    <t>CACAHUETE</t>
  </si>
  <si>
    <t>CHOCOLAT</t>
  </si>
  <si>
    <t>CITRON</t>
  </si>
  <si>
    <t>EXOTIQUE</t>
  </si>
  <si>
    <t>MACARONS</t>
  </si>
  <si>
    <t>RHUM</t>
  </si>
  <si>
    <t>SESAME</t>
  </si>
  <si>
    <t>THE EARL GREY</t>
  </si>
  <si>
    <t>ABRICOT*</t>
  </si>
  <si>
    <t>ANANAS*</t>
  </si>
  <si>
    <t>BANANE*</t>
  </si>
  <si>
    <t>CAFE*</t>
  </si>
  <si>
    <t>CASSIS*</t>
  </si>
  <si>
    <t>CHOCOLAT NOIR*</t>
  </si>
  <si>
    <t>CITRON JAUNE*</t>
  </si>
  <si>
    <t>CITRON VERT*</t>
  </si>
  <si>
    <t>FIGUE*</t>
  </si>
  <si>
    <t>FRAISE*</t>
  </si>
  <si>
    <t>FRAMBOISE*</t>
  </si>
  <si>
    <t>GRIOTTE*</t>
  </si>
  <si>
    <t>MANDARINE*</t>
  </si>
  <si>
    <t>MANGUE*</t>
  </si>
  <si>
    <t>MARRON*</t>
  </si>
  <si>
    <t>MENTHE*</t>
  </si>
  <si>
    <t>MURE*</t>
  </si>
  <si>
    <t>MYRTILLE*</t>
  </si>
  <si>
    <t>NOISETTE*</t>
  </si>
  <si>
    <t>NOIX DE COCO*</t>
  </si>
  <si>
    <t>ORANGE*</t>
  </si>
  <si>
    <t>PAMPLEMOUSSE*</t>
  </si>
  <si>
    <t>PASSION*</t>
  </si>
  <si>
    <t>PECHE DE VIGNE*</t>
  </si>
  <si>
    <t>PISTACHE*</t>
  </si>
  <si>
    <t>POIRE*</t>
  </si>
  <si>
    <t>POMME VERTE*</t>
  </si>
  <si>
    <t>ROSE*</t>
  </si>
  <si>
    <t>VANILLE*</t>
  </si>
  <si>
    <t>ABRICOT AMANDE*</t>
  </si>
  <si>
    <t>A.C.E ORANGE CAROTTE CITRON*</t>
  </si>
  <si>
    <t>ANANAS CITRON VERT*</t>
  </si>
  <si>
    <t>CAFE SESAME*</t>
  </si>
  <si>
    <t>CHOCOLAT NOIR NOIX DE COCO*</t>
  </si>
  <si>
    <t>CHOCOLAT NOIR GRAND CRU*</t>
  </si>
  <si>
    <t>FIGUE VIOLETTE*</t>
  </si>
  <si>
    <t>FRAISE BASLIC*</t>
  </si>
  <si>
    <t>FRAMBOISE THE EARL GREY*</t>
  </si>
  <si>
    <t>HUILE D'OLIVE ZESTES CITRON VERT*</t>
  </si>
  <si>
    <t>LITCHI GROSEILLE*</t>
  </si>
  <si>
    <t>MANGUE GINGEMBRE*</t>
  </si>
  <si>
    <t>MENTHE CHOCOLAT*</t>
  </si>
  <si>
    <t>PAMPLEMOUSSE COQUELICOT*</t>
  </si>
  <si>
    <t>MIEL CITRON</t>
  </si>
  <si>
    <t>PECHE DE VIGNE ROSE*</t>
  </si>
  <si>
    <t>PISTACHE FLEUR D'ORANGER*</t>
  </si>
  <si>
    <t>POMME VERTE FRAMBOISE*</t>
  </si>
  <si>
    <t>PRALINE NOIX DE PECAN*</t>
  </si>
  <si>
    <t>THE ORANGE FEVE DE TONKA*</t>
  </si>
  <si>
    <t>YUZU NOIX DE COCO*</t>
  </si>
  <si>
    <t>POP-CORN</t>
  </si>
  <si>
    <t>MELON PINEAU*</t>
  </si>
  <si>
    <t>TARIFS VALABLES DU 01/04/2025 AU 31/03/2026</t>
  </si>
  <si>
    <t>MOJITO*</t>
  </si>
  <si>
    <t>PINA COLADA*</t>
  </si>
  <si>
    <t>CALVADOS*</t>
  </si>
  <si>
    <t>COGNAC*</t>
  </si>
  <si>
    <t>LIMONCELLO*</t>
  </si>
  <si>
    <t>PARIS-BREST</t>
  </si>
  <si>
    <t>AMANDES GRILLÉES*</t>
  </si>
  <si>
    <t>CHAMPAGNE FRAMBOISE*</t>
  </si>
  <si>
    <t>CŒUR CHOCOLAT*</t>
  </si>
  <si>
    <t>CŒUR FRAMBOISE*</t>
  </si>
  <si>
    <t>FRAISE DES BOIS COQUELICOT*</t>
  </si>
  <si>
    <t>MANGUE POTIRON*</t>
  </si>
  <si>
    <t>CHEVRE  NOIX</t>
  </si>
  <si>
    <t>AIL &amp; FINES HERBES</t>
  </si>
  <si>
    <t>Végétalisé*</t>
  </si>
  <si>
    <t>BLANC "VANILLE"*</t>
  </si>
  <si>
    <t>JAUNE "CITRON JAUNE"*</t>
  </si>
  <si>
    <t>ORANGE "ABRICOT"*</t>
  </si>
  <si>
    <t>BRUN "CARAMEL"*</t>
  </si>
  <si>
    <t>ROSE "FRAMBOISE"*</t>
  </si>
  <si>
    <t>VIOLET "FIGUE"*</t>
  </si>
  <si>
    <t>VERT "PISTACHE"*</t>
  </si>
  <si>
    <t>JAUNE "PASSION"*</t>
  </si>
  <si>
    <t>ORANGE "MANDARINE"*</t>
  </si>
  <si>
    <t>BRUN "CAFE"*</t>
  </si>
  <si>
    <t>BRUN "NOISETTE"*</t>
  </si>
  <si>
    <t>CHOCOLAT AU LAIT*</t>
  </si>
  <si>
    <t>ROSE "FRAISE"*</t>
  </si>
  <si>
    <t>VIOLET "CASSIS"*</t>
  </si>
  <si>
    <t>BLEU "MYRTILLE"*</t>
  </si>
  <si>
    <t>NOIR "MURE"*</t>
  </si>
  <si>
    <t>VERT "MENTHE"*</t>
  </si>
  <si>
    <t>CŒUR ROSE "FRAMBOISE"*</t>
  </si>
  <si>
    <t>CŒUR "CHOCOLAT NOIR"*</t>
  </si>
  <si>
    <t>MACARONS GARNIS Ø4,5CM</t>
  </si>
  <si>
    <t>MACARONS DESSERT Ø7CM</t>
  </si>
  <si>
    <t>CARAMEL EN PAPILLOTES</t>
  </si>
  <si>
    <t>COQUES VRAC*</t>
  </si>
  <si>
    <t>PAIN D'EPICES</t>
  </si>
  <si>
    <t>Possibilités de sur-mesure - nous contacter par mail: contact@nuancesgourmandes.com</t>
  </si>
  <si>
    <t>HT/Boîte (soit 0,479€ HT/pièce)</t>
  </si>
  <si>
    <t>HT/Boîte (soit 0,071€ HT/pièce)</t>
  </si>
  <si>
    <t>HT/Boîte (soit 0,119€ HT/pièce)</t>
  </si>
  <si>
    <t>HT/Boîte (soit 0,541€ HT/pièce)</t>
  </si>
  <si>
    <t>HT/ Le carton (soit 0,143€ HT/pièce)</t>
  </si>
  <si>
    <t>HT/ Le carton (soit 0,649€ HT/pièce)</t>
  </si>
  <si>
    <t xml:space="preserve">MINIMUM DE COMMANDE 350€ HT /  FRANCO A 1000€ HT                                                                                                                                                                                 FRAIS DE PORT DE 100€ HT                                                                                                                                                                                                                                                 POUR TOUTE COMMANDE ENTRE 350€ HT 1000€ HT                                                       </t>
  </si>
  <si>
    <t>HT/Boîte (soit 0,235€ HT/pièce)</t>
  </si>
  <si>
    <t>HT/Boîte (soit 0,255€ HT/pièce)</t>
  </si>
  <si>
    <t>HT/Boîte (soit 0,439€ HT/pièce)</t>
  </si>
  <si>
    <t>HT/Boîte (soit 0,499€ HT/pièce)</t>
  </si>
  <si>
    <t>HT/Boîte (soit 1,329€ HT/pièce)</t>
  </si>
  <si>
    <t>HT/ Le carton(soit 0,085€ HT/pièce)</t>
  </si>
  <si>
    <t>COGNAC</t>
  </si>
  <si>
    <t>Nombre de boites par famille</t>
  </si>
  <si>
    <t>YUZU</t>
  </si>
  <si>
    <r>
      <rPr>
        <b/>
        <sz val="11"/>
        <color theme="1"/>
        <rFont val="Calibri"/>
        <family val="2"/>
        <scheme val="minor"/>
      </rPr>
      <t>ORIGINAUX</t>
    </r>
    <r>
      <rPr>
        <sz val="11"/>
        <color theme="1"/>
        <rFont val="Calibri (Corps)"/>
      </rPr>
      <t xml:space="preserve">
</t>
    </r>
    <r>
      <rPr>
        <sz val="10"/>
        <color theme="1"/>
        <rFont val="Calibri (Corps)"/>
      </rPr>
      <t xml:space="preserve">Chocolat noir grand cru / Fraise basilic / Framboise thé / Passion caramel / Yuzu noix de coco </t>
    </r>
  </si>
  <si>
    <r>
      <rPr>
        <b/>
        <sz val="11"/>
        <color theme="1"/>
        <rFont val="Calibri"/>
        <family val="2"/>
        <scheme val="minor"/>
      </rPr>
      <t>CLASSIQUES *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 (Corps)"/>
      </rPr>
      <t xml:space="preserve">Citron jaune / Chocolat noir / 
Framboise / Pistache / Vanille </t>
    </r>
  </si>
  <si>
    <r>
      <rPr>
        <b/>
        <sz val="11"/>
        <color theme="1"/>
        <rFont val="Calibri"/>
        <family val="2"/>
        <scheme val="minor"/>
      </rPr>
      <t>ALCOOLS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 (Corps)"/>
      </rPr>
      <t xml:space="preserve">Baileys / Champagne framboise / 
Cognac / Mojito / Pina colada </t>
    </r>
  </si>
  <si>
    <r>
      <rPr>
        <b/>
        <sz val="11"/>
        <color theme="1"/>
        <rFont val="Calibri"/>
        <family val="2"/>
        <scheme val="minor"/>
      </rPr>
      <t>SUCRÉS-SALÉS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 (Corps)"/>
      </rPr>
      <t xml:space="preserve">Ail &amp; fines herbes / Poivron / Saumon / 
Chèvre noix / Tapenade </t>
    </r>
  </si>
  <si>
    <r>
      <t xml:space="preserve">TOPPING - COQUES DE MACARONS - 6 BOITES DE COQUES DE MEME TAILLE, FORME, COULEUR  </t>
    </r>
    <r>
      <rPr>
        <sz val="14"/>
        <color theme="0"/>
        <rFont val="Calibri"/>
        <family val="2"/>
        <scheme val="minor"/>
      </rPr>
      <t>(délais 20 jours ouvrés max), nous contacter sur contact@nuancesgourmandes.com                                                                                                                  Choix de la taille / de la couleur / de la forme &amp; du topping souhaité: coco, pavot, sésame, sucre, gavotte, cassonade, trait café, vermicelle</t>
    </r>
  </si>
  <si>
    <t xml:space="preserve">CARAMELS EN PAPILLOTES NEUTRE - BOITES DE 2000G D'UN MEME PARFUM </t>
  </si>
  <si>
    <t>SPRITZ*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</si>
</sst>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00\ &quot;€&quot;;[Red]\-#,##0.0000\ &quot;€&quot;"/>
    <numFmt numFmtId="167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 (Corps)"/>
    </font>
    <font>
      <b/>
      <i/>
      <sz val="18"/>
      <color theme="2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 (Corps)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591B72"/>
        <bgColor indexed="64"/>
      </patternFill>
    </fill>
    <fill>
      <patternFill patternType="solid">
        <fgColor rgb="FFED7D21"/>
        <bgColor indexed="64"/>
      </patternFill>
    </fill>
    <fill>
      <patternFill patternType="solid">
        <fgColor rgb="FF269C9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38C03"/>
        <bgColor indexed="64"/>
      </patternFill>
    </fill>
    <fill>
      <patternFill patternType="solid">
        <fgColor rgb="FFFFE78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FAE4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B66"/>
        <bgColor indexed="64"/>
      </patternFill>
    </fill>
    <fill>
      <patternFill patternType="solid">
        <fgColor rgb="FFF6D2E3"/>
        <bgColor indexed="64"/>
      </patternFill>
    </fill>
    <fill>
      <patternFill patternType="solid">
        <fgColor rgb="FFE3EFDB"/>
        <bgColor indexed="64"/>
      </patternFill>
    </fill>
    <fill>
      <patternFill patternType="solid">
        <fgColor rgb="FF8CAFD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9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9" fillId="9" borderId="0" xfId="0" applyFont="1" applyFill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3" fillId="9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2" xfId="0" applyFont="1" applyFill="1" applyBorder="1" applyAlignment="1">
      <alignment horizontal="right" vertical="center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right" vertical="center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11" borderId="0" xfId="0" applyFont="1" applyFill="1" applyAlignment="1">
      <alignment vertical="center"/>
    </xf>
    <xf numFmtId="1" fontId="12" fillId="2" borderId="1" xfId="1" applyNumberFormat="1" applyFont="1" applyFill="1" applyBorder="1" applyAlignment="1" applyProtection="1">
      <alignment horizontal="center" vertical="center"/>
      <protection locked="0"/>
    </xf>
    <xf numFmtId="0" fontId="14" fillId="11" borderId="0" xfId="0" applyFont="1" applyFill="1" applyAlignment="1">
      <alignment vertical="center"/>
    </xf>
    <xf numFmtId="0" fontId="15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5" fillId="11" borderId="0" xfId="0" applyFont="1" applyFill="1" applyAlignment="1">
      <alignment horizontal="right" vertical="center"/>
    </xf>
    <xf numFmtId="1" fontId="12" fillId="11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1" fillId="12" borderId="0" xfId="0" applyFont="1" applyFill="1" applyAlignment="1">
      <alignment vertical="center"/>
    </xf>
    <xf numFmtId="0" fontId="15" fillId="13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0" fontId="15" fillId="13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15" fillId="10" borderId="0" xfId="0" applyFont="1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vertical="center"/>
    </xf>
    <xf numFmtId="0" fontId="13" fillId="10" borderId="0" xfId="0" applyFont="1" applyFill="1" applyAlignment="1">
      <alignment vertical="center"/>
    </xf>
    <xf numFmtId="1" fontId="12" fillId="11" borderId="0" xfId="0" applyNumberFormat="1" applyFont="1" applyFill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right" vertical="center" shrinkToFit="1"/>
    </xf>
    <xf numFmtId="0" fontId="14" fillId="2" borderId="6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165" fontId="14" fillId="2" borderId="4" xfId="0" applyNumberFormat="1" applyFont="1" applyFill="1" applyBorder="1" applyAlignment="1">
      <alignment horizontal="right" vertical="center"/>
    </xf>
    <xf numFmtId="165" fontId="14" fillId="2" borderId="5" xfId="0" applyNumberFormat="1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9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11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5" fillId="11" borderId="11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13" borderId="0" xfId="0" applyFont="1" applyFill="1" applyAlignment="1">
      <alignment horizontal="center" vertical="center"/>
    </xf>
    <xf numFmtId="0" fontId="13" fillId="13" borderId="0" xfId="0" applyFont="1" applyFill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vertical="center"/>
    </xf>
    <xf numFmtId="0" fontId="15" fillId="9" borderId="12" xfId="0" applyFont="1" applyFill="1" applyBorder="1" applyAlignment="1">
      <alignment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vertical="center"/>
    </xf>
    <xf numFmtId="0" fontId="15" fillId="10" borderId="4" xfId="0" applyFont="1" applyFill="1" applyBorder="1" applyAlignment="1">
      <alignment vertical="center"/>
    </xf>
    <xf numFmtId="0" fontId="13" fillId="10" borderId="5" xfId="0" applyFont="1" applyFill="1" applyBorder="1" applyAlignment="1">
      <alignment vertical="center"/>
    </xf>
    <xf numFmtId="0" fontId="15" fillId="13" borderId="0" xfId="0" applyFont="1" applyFill="1" applyAlignment="1">
      <alignment horizontal="right" vertical="center"/>
    </xf>
    <xf numFmtId="0" fontId="14" fillId="13" borderId="0" xfId="0" applyFont="1" applyFill="1" applyAlignment="1">
      <alignment horizontal="right" vertical="center"/>
    </xf>
    <xf numFmtId="0" fontId="15" fillId="13" borderId="4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left" vertical="top"/>
    </xf>
    <xf numFmtId="0" fontId="2" fillId="14" borderId="0" xfId="0" applyFont="1" applyFill="1" applyAlignment="1">
      <alignment vertical="center"/>
    </xf>
    <xf numFmtId="0" fontId="11" fillId="15" borderId="0" xfId="0" applyFont="1" applyFill="1" applyAlignment="1">
      <alignment vertical="center"/>
    </xf>
    <xf numFmtId="0" fontId="13" fillId="14" borderId="0" xfId="0" applyFont="1" applyFill="1" applyAlignment="1">
      <alignment vertical="center"/>
    </xf>
    <xf numFmtId="0" fontId="13" fillId="14" borderId="0" xfId="0" applyFont="1" applyFill="1" applyAlignment="1">
      <alignment horizontal="center" vertical="center"/>
    </xf>
    <xf numFmtId="0" fontId="15" fillId="14" borderId="0" xfId="0" applyFont="1" applyFill="1" applyAlignment="1">
      <alignment horizontal="center" vertical="center"/>
    </xf>
    <xf numFmtId="0" fontId="15" fillId="14" borderId="0" xfId="0" applyFont="1" applyFill="1" applyAlignment="1">
      <alignment vertical="center"/>
    </xf>
    <xf numFmtId="0" fontId="13" fillId="16" borderId="0" xfId="0" applyFont="1" applyFill="1" applyAlignment="1">
      <alignment vertical="center"/>
    </xf>
    <xf numFmtId="0" fontId="13" fillId="17" borderId="0" xfId="0" applyFont="1" applyFill="1" applyAlignment="1">
      <alignment vertical="center"/>
    </xf>
    <xf numFmtId="0" fontId="13" fillId="18" borderId="0" xfId="0" applyFont="1" applyFill="1" applyAlignment="1">
      <alignment vertical="center"/>
    </xf>
    <xf numFmtId="0" fontId="13" fillId="19" borderId="0" xfId="0" applyFont="1" applyFill="1" applyAlignment="1">
      <alignment vertical="center"/>
    </xf>
    <xf numFmtId="0" fontId="13" fillId="20" borderId="0" xfId="0" applyFont="1" applyFill="1" applyAlignment="1">
      <alignment horizontal="center" vertical="center"/>
    </xf>
    <xf numFmtId="0" fontId="15" fillId="20" borderId="0" xfId="0" applyFont="1" applyFill="1" applyAlignment="1">
      <alignment horizontal="center" vertical="center"/>
    </xf>
    <xf numFmtId="0" fontId="15" fillId="20" borderId="0" xfId="0" applyFont="1" applyFill="1" applyAlignment="1">
      <alignment vertical="center"/>
    </xf>
    <xf numFmtId="0" fontId="15" fillId="21" borderId="1" xfId="0" applyFont="1" applyFill="1" applyBorder="1" applyAlignment="1">
      <alignment horizontal="right" vertical="center"/>
    </xf>
    <xf numFmtId="0" fontId="15" fillId="21" borderId="2" xfId="0" applyFont="1" applyFill="1" applyBorder="1" applyAlignment="1">
      <alignment horizontal="right" vertical="center"/>
    </xf>
    <xf numFmtId="0" fontId="15" fillId="20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" fontId="15" fillId="2" borderId="1" xfId="0" applyNumberFormat="1" applyFont="1" applyFill="1" applyBorder="1" applyAlignment="1">
      <alignment vertical="center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" fontId="15" fillId="2" borderId="1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1" fontId="15" fillId="2" borderId="0" xfId="0" applyNumberFormat="1" applyFont="1" applyFill="1" applyAlignment="1">
      <alignment vertical="center"/>
    </xf>
    <xf numFmtId="1" fontId="12" fillId="2" borderId="0" xfId="0" applyNumberFormat="1" applyFont="1" applyFill="1" applyAlignment="1" applyProtection="1">
      <alignment horizontal="center" vertical="center"/>
      <protection locked="0"/>
    </xf>
    <xf numFmtId="1" fontId="15" fillId="2" borderId="0" xfId="0" applyNumberFormat="1" applyFont="1" applyFill="1" applyAlignment="1">
      <alignment horizontal="right" vertical="center"/>
    </xf>
    <xf numFmtId="0" fontId="15" fillId="2" borderId="13" xfId="0" applyFont="1" applyFill="1" applyBorder="1" applyAlignment="1">
      <alignment horizontal="right" vertical="center"/>
    </xf>
    <xf numFmtId="1" fontId="15" fillId="2" borderId="3" xfId="0" applyNumberFormat="1" applyFont="1" applyFill="1" applyBorder="1" applyAlignment="1">
      <alignment horizontal="right" vertical="center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165" fontId="23" fillId="2" borderId="1" xfId="0" applyNumberFormat="1" applyFont="1" applyFill="1" applyBorder="1" applyAlignment="1">
      <alignment horizontal="right" vertical="center"/>
    </xf>
    <xf numFmtId="0" fontId="23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1" fontId="12" fillId="24" borderId="0" xfId="0" applyNumberFormat="1" applyFont="1" applyFill="1" applyAlignment="1" applyProtection="1">
      <alignment horizontal="center" vertical="center"/>
      <protection locked="0"/>
    </xf>
    <xf numFmtId="0" fontId="11" fillId="26" borderId="0" xfId="0" applyFont="1" applyFill="1" applyAlignment="1">
      <alignment vertical="center"/>
    </xf>
    <xf numFmtId="0" fontId="17" fillId="26" borderId="0" xfId="0" applyFont="1" applyFill="1" applyAlignment="1">
      <alignment vertical="center"/>
    </xf>
    <xf numFmtId="0" fontId="2" fillId="24" borderId="0" xfId="0" applyFont="1" applyFill="1" applyAlignment="1">
      <alignment vertical="center"/>
    </xf>
    <xf numFmtId="0" fontId="14" fillId="24" borderId="0" xfId="0" applyFont="1" applyFill="1" applyAlignment="1">
      <alignment vertical="center"/>
    </xf>
    <xf numFmtId="0" fontId="3" fillId="24" borderId="0" xfId="0" applyFont="1" applyFill="1" applyAlignment="1">
      <alignment vertical="center"/>
    </xf>
    <xf numFmtId="0" fontId="13" fillId="27" borderId="0" xfId="0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14" fillId="28" borderId="0" xfId="0" applyFont="1" applyFill="1" applyAlignment="1">
      <alignment horizontal="center" vertical="center"/>
    </xf>
    <xf numFmtId="0" fontId="15" fillId="28" borderId="0" xfId="0" applyFont="1" applyFill="1" applyAlignment="1">
      <alignment horizontal="right" vertical="center"/>
    </xf>
    <xf numFmtId="1" fontId="12" fillId="28" borderId="0" xfId="0" applyNumberFormat="1" applyFont="1" applyFill="1" applyAlignment="1">
      <alignment horizontal="center" vertical="center"/>
    </xf>
    <xf numFmtId="0" fontId="15" fillId="28" borderId="0" xfId="0" applyFont="1" applyFill="1" applyAlignment="1">
      <alignment vertical="center"/>
    </xf>
    <xf numFmtId="0" fontId="15" fillId="28" borderId="0" xfId="0" applyFont="1" applyFill="1" applyAlignment="1">
      <alignment horizontal="center" vertical="center"/>
    </xf>
    <xf numFmtId="166" fontId="14" fillId="28" borderId="0" xfId="0" applyNumberFormat="1" applyFont="1" applyFill="1" applyAlignment="1">
      <alignment horizontal="right" vertical="center"/>
    </xf>
    <xf numFmtId="1" fontId="12" fillId="28" borderId="0" xfId="0" applyNumberFormat="1" applyFont="1" applyFill="1" applyAlignment="1" applyProtection="1">
      <alignment horizontal="center" vertical="center"/>
      <protection locked="0"/>
    </xf>
    <xf numFmtId="0" fontId="13" fillId="29" borderId="0" xfId="0" applyFont="1" applyFill="1" applyAlignment="1">
      <alignment vertical="center"/>
    </xf>
    <xf numFmtId="0" fontId="15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3" fillId="30" borderId="0" xfId="0" applyFont="1" applyFill="1" applyAlignment="1">
      <alignment horizontal="center" vertical="center"/>
    </xf>
    <xf numFmtId="0" fontId="15" fillId="30" borderId="0" xfId="0" applyFont="1" applyFill="1" applyAlignment="1">
      <alignment horizontal="center" vertical="center"/>
    </xf>
    <xf numFmtId="0" fontId="15" fillId="24" borderId="0" xfId="0" applyFont="1" applyFill="1" applyAlignment="1">
      <alignment horizontal="right" vertical="center"/>
    </xf>
    <xf numFmtId="0" fontId="15" fillId="24" borderId="0" xfId="0" applyFont="1" applyFill="1" applyAlignment="1">
      <alignment vertical="center"/>
    </xf>
    <xf numFmtId="0" fontId="26" fillId="2" borderId="1" xfId="0" applyFont="1" applyFill="1" applyBorder="1" applyAlignment="1">
      <alignment horizontal="right" vertical="center"/>
    </xf>
    <xf numFmtId="0" fontId="7" fillId="25" borderId="0" xfId="0" applyFont="1" applyFill="1" applyAlignment="1">
      <alignment horizontal="left" vertical="center"/>
    </xf>
    <xf numFmtId="0" fontId="7" fillId="18" borderId="0" xfId="0" applyFont="1" applyFill="1" applyAlignment="1">
      <alignment horizontal="left" vertical="center"/>
    </xf>
    <xf numFmtId="0" fontId="17" fillId="27" borderId="0" xfId="0" applyFont="1" applyFill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/>
    </xf>
    <xf numFmtId="0" fontId="17" fillId="7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7" fillId="19" borderId="0" xfId="0" applyFont="1" applyFill="1" applyAlignment="1">
      <alignment horizontal="left" vertical="center"/>
    </xf>
    <xf numFmtId="0" fontId="7" fillId="16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44" fontId="14" fillId="14" borderId="0" xfId="2" applyFont="1" applyFill="1" applyAlignment="1">
      <alignment horizontal="center" vertical="center"/>
    </xf>
    <xf numFmtId="44" fontId="14" fillId="14" borderId="5" xfId="2" applyFont="1" applyFill="1" applyBorder="1" applyAlignment="1">
      <alignment horizontal="center" vertical="center"/>
    </xf>
    <xf numFmtId="44" fontId="14" fillId="30" borderId="0" xfId="2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26" borderId="0" xfId="0" applyFont="1" applyFill="1" applyAlignment="1">
      <alignment horizontal="left" vertical="center" wrapText="1"/>
    </xf>
    <xf numFmtId="0" fontId="23" fillId="2" borderId="13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/>
    </xf>
    <xf numFmtId="44" fontId="14" fillId="13" borderId="0" xfId="0" applyNumberFormat="1" applyFont="1" applyFill="1" applyAlignment="1">
      <alignment horizontal="right" vertical="center"/>
    </xf>
    <xf numFmtId="44" fontId="14" fillId="13" borderId="5" xfId="0" applyNumberFormat="1" applyFont="1" applyFill="1" applyBorder="1" applyAlignment="1">
      <alignment horizontal="right" vertical="center"/>
    </xf>
    <xf numFmtId="0" fontId="17" fillId="2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15" borderId="0" xfId="0" applyFont="1" applyFill="1" applyAlignment="1">
      <alignment horizontal="left" vertical="center"/>
    </xf>
    <xf numFmtId="44" fontId="14" fillId="9" borderId="0" xfId="2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165" fontId="14" fillId="2" borderId="4" xfId="0" applyNumberFormat="1" applyFont="1" applyFill="1" applyBorder="1" applyAlignment="1">
      <alignment horizontal="right" vertical="center"/>
    </xf>
    <xf numFmtId="165" fontId="14" fillId="2" borderId="5" xfId="0" applyNumberFormat="1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44" fontId="14" fillId="10" borderId="0" xfId="0" applyNumberFormat="1" applyFont="1" applyFill="1" applyAlignment="1">
      <alignment horizontal="right" vertical="center"/>
    </xf>
    <xf numFmtId="44" fontId="14" fillId="10" borderId="5" xfId="0" applyNumberFormat="1" applyFont="1" applyFill="1" applyBorder="1" applyAlignment="1">
      <alignment horizontal="right" vertical="center"/>
    </xf>
    <xf numFmtId="44" fontId="14" fillId="11" borderId="0" xfId="2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2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4" fillId="2" borderId="6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left" vertical="top"/>
    </xf>
    <xf numFmtId="0" fontId="14" fillId="2" borderId="9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22" borderId="0" xfId="0" applyFont="1" applyFill="1" applyAlignment="1">
      <alignment horizontal="center" vertical="center" wrapText="1"/>
    </xf>
    <xf numFmtId="44" fontId="14" fillId="5" borderId="0" xfId="0" applyNumberFormat="1" applyFont="1" applyFill="1" applyAlignment="1">
      <alignment horizontal="right" vertical="center"/>
    </xf>
    <xf numFmtId="44" fontId="14" fillId="5" borderId="5" xfId="0" applyNumberFormat="1" applyFont="1" applyFill="1" applyBorder="1" applyAlignment="1">
      <alignment horizontal="right" vertical="center"/>
    </xf>
    <xf numFmtId="167" fontId="19" fillId="0" borderId="6" xfId="0" applyNumberFormat="1" applyFont="1" applyBorder="1" applyAlignment="1">
      <alignment horizontal="center" vertical="center"/>
    </xf>
    <xf numFmtId="167" fontId="19" fillId="0" borderId="4" xfId="0" applyNumberFormat="1" applyFont="1" applyBorder="1" applyAlignment="1">
      <alignment horizontal="center" vertical="center"/>
    </xf>
    <xf numFmtId="167" fontId="19" fillId="0" borderId="8" xfId="0" applyNumberFormat="1" applyFont="1" applyBorder="1" applyAlignment="1">
      <alignment horizontal="center" vertical="center"/>
    </xf>
    <xf numFmtId="167" fontId="19" fillId="0" borderId="9" xfId="0" applyNumberFormat="1" applyFont="1" applyBorder="1" applyAlignment="1">
      <alignment horizontal="center" vertical="center"/>
    </xf>
    <xf numFmtId="167" fontId="19" fillId="0" borderId="5" xfId="0" applyNumberFormat="1" applyFont="1" applyBorder="1" applyAlignment="1">
      <alignment horizontal="center" vertical="center"/>
    </xf>
    <xf numFmtId="167" fontId="19" fillId="0" borderId="7" xfId="0" applyNumberFormat="1" applyFont="1" applyBorder="1" applyAlignment="1">
      <alignment horizontal="center" vertical="center"/>
    </xf>
    <xf numFmtId="44" fontId="19" fillId="0" borderId="1" xfId="0" applyNumberFormat="1" applyFont="1" applyBorder="1" applyAlignment="1">
      <alignment horizontal="center" vertical="center"/>
    </xf>
    <xf numFmtId="44" fontId="14" fillId="28" borderId="0" xfId="2" applyFont="1" applyFill="1" applyAlignment="1">
      <alignment horizontal="center" vertical="center"/>
    </xf>
    <xf numFmtId="44" fontId="14" fillId="28" borderId="0" xfId="0" applyNumberFormat="1" applyFont="1" applyFill="1" applyAlignment="1">
      <alignment horizontal="center" vertical="center"/>
    </xf>
    <xf numFmtId="44" fontId="14" fillId="11" borderId="0" xfId="0" applyNumberFormat="1" applyFont="1" applyFill="1" applyAlignment="1">
      <alignment horizontal="center" vertical="center"/>
    </xf>
    <xf numFmtId="165" fontId="14" fillId="2" borderId="8" xfId="0" applyNumberFormat="1" applyFont="1" applyFill="1" applyBorder="1" applyAlignment="1">
      <alignment horizontal="center" vertical="center"/>
    </xf>
    <xf numFmtId="165" fontId="14" fillId="2" borderId="7" xfId="0" applyNumberFormat="1" applyFont="1" applyFill="1" applyBorder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FF2CC"/>
      <color rgb="FF8CAFD2"/>
      <color rgb="FFE3EFDB"/>
      <color rgb="FFF6D2E3"/>
      <color rgb="FFFF0B66"/>
      <color rgb="FFF38C03"/>
      <color rgb="FFFFCC00"/>
      <color rgb="FF6FAE47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77814</xdr:colOff>
      <xdr:row>0</xdr:row>
      <xdr:rowOff>0</xdr:rowOff>
    </xdr:from>
    <xdr:to>
      <xdr:col>3</xdr:col>
      <xdr:colOff>1965960</xdr:colOff>
      <xdr:row>6</xdr:row>
      <xdr:rowOff>55819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14E32C1-5DF4-2E43-9338-346FEAA87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94" y="0"/>
          <a:ext cx="2055786" cy="1457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B65E-5676-9C4C-B642-5B788A34FEA8}">
  <sheetPr>
    <pageSetUpPr fitToPage="1"/>
  </sheetPr>
  <dimension ref="A1:AF92"/>
  <sheetViews>
    <sheetView showGridLines="0" tabSelected="1" topLeftCell="B1" zoomScale="60" zoomScaleNormal="60" workbookViewId="0">
      <selection activeCell="N14" activeCellId="61" sqref="U14:U15 X14:X15 AA14:AA15 AD14:AD15 U22:U27 X22:X27 AA22:AA27 AD22:AD23 U34:U36 X34:X36 AA34:AA36 AD34 U43 U58 X58 U65:U70 X65:X70 AA65:AA69 E86:E88 H86:H88 K86:K88 N86:N88 E78 H78 K78 N78 N68:N70 K68:K70 H68:H70 E68:E70 E59:E60 H59:H60 K59:K60 N59:N60 E53:E54 H53:H54 K53:K54 N53:N54 N48:N49 K48:K49 H48:H49 E48:E49 E44 H44 K44 N44 N40 K40 H40 E40 E35:E36 H35:H36 K35:K36 N35:N36 N26:N31 K26:K31 H26:H31 E26:E31 E14:E21 H14:H21 K14:K21 N14:N21"/>
    </sheetView>
  </sheetViews>
  <sheetFormatPr baseColWidth="10" defaultColWidth="11.44140625" defaultRowHeight="7.8" x14ac:dyDescent="0.3"/>
  <cols>
    <col min="1" max="1" width="4.6640625" style="1" hidden="1" customWidth="1"/>
    <col min="2" max="2" width="2.6640625" style="1" customWidth="1"/>
    <col min="3" max="3" width="2.33203125" style="1" customWidth="1"/>
    <col min="4" max="4" width="36.77734375" style="1" customWidth="1"/>
    <col min="5" max="5" width="11.33203125" style="1" customWidth="1"/>
    <col min="6" max="6" width="0.33203125" style="1" customWidth="1"/>
    <col min="7" max="7" width="36.77734375" style="1" customWidth="1"/>
    <col min="8" max="8" width="11.33203125" style="1" customWidth="1"/>
    <col min="9" max="9" width="0.33203125" style="1" customWidth="1"/>
    <col min="10" max="10" width="36.77734375" style="1" customWidth="1"/>
    <col min="11" max="11" width="11.33203125" style="1" customWidth="1"/>
    <col min="12" max="12" width="0.33203125" style="1" customWidth="1"/>
    <col min="13" max="13" width="36.77734375" style="1" customWidth="1"/>
    <col min="14" max="14" width="11.33203125" style="1" customWidth="1"/>
    <col min="15" max="15" width="2.33203125" style="1" customWidth="1"/>
    <col min="16" max="16" width="0.44140625" style="4" customWidth="1"/>
    <col min="17" max="17" width="8.33203125" style="4" customWidth="1"/>
    <col min="18" max="18" width="0.44140625" style="4" customWidth="1"/>
    <col min="19" max="19" width="2.33203125" style="1" customWidth="1"/>
    <col min="20" max="20" width="36.77734375" style="1" customWidth="1"/>
    <col min="21" max="21" width="11.33203125" style="1" customWidth="1"/>
    <col min="22" max="22" width="0.33203125" style="1" customWidth="1"/>
    <col min="23" max="23" width="36.77734375" style="1" customWidth="1"/>
    <col min="24" max="24" width="11.33203125" style="1" customWidth="1"/>
    <col min="25" max="25" width="0.33203125" style="1" customWidth="1"/>
    <col min="26" max="26" width="36.77734375" style="1" customWidth="1"/>
    <col min="27" max="27" width="11.33203125" style="1" customWidth="1"/>
    <col min="28" max="28" width="0.33203125" style="1" customWidth="1"/>
    <col min="29" max="29" width="36.77734375" style="1" customWidth="1"/>
    <col min="30" max="30" width="11.33203125" style="1" customWidth="1"/>
    <col min="31" max="31" width="2.33203125" style="1" customWidth="1"/>
    <col min="32" max="16384" width="11.44140625" style="1"/>
  </cols>
  <sheetData>
    <row r="1" spans="1:31" ht="13.05" customHeight="1" x14ac:dyDescent="0.3"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36"/>
      <c r="Q1" s="15"/>
      <c r="R1" s="15"/>
      <c r="S1" s="15"/>
      <c r="T1" s="15"/>
      <c r="U1" s="15"/>
      <c r="V1" s="15"/>
      <c r="W1" s="189" t="s">
        <v>142</v>
      </c>
      <c r="X1" s="189"/>
      <c r="Y1" s="189"/>
      <c r="Z1" s="189"/>
      <c r="AA1" s="189"/>
      <c r="AB1" s="189"/>
      <c r="AC1" s="189"/>
      <c r="AD1" s="189"/>
      <c r="AE1" s="189"/>
    </row>
    <row r="2" spans="1:31" ht="8.25" customHeight="1" x14ac:dyDescent="0.3"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6"/>
      <c r="Q2" s="15"/>
      <c r="R2" s="15"/>
      <c r="S2" s="15"/>
      <c r="T2" s="15"/>
      <c r="U2" s="15"/>
      <c r="V2" s="15"/>
      <c r="W2" s="189"/>
      <c r="X2" s="189"/>
      <c r="Y2" s="189"/>
      <c r="Z2" s="189"/>
      <c r="AA2" s="189"/>
      <c r="AB2" s="189"/>
      <c r="AC2" s="189"/>
      <c r="AD2" s="189"/>
      <c r="AE2" s="189"/>
    </row>
    <row r="3" spans="1:31" ht="61.05" customHeight="1" x14ac:dyDescent="0.3">
      <c r="D3" s="190" t="s">
        <v>66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</row>
    <row r="4" spans="1:31" ht="8.25" customHeight="1" x14ac:dyDescent="0.3"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</row>
    <row r="5" spans="1:31" ht="9" customHeight="1" x14ac:dyDescent="0.3">
      <c r="D5" s="201" t="s">
        <v>157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</row>
    <row r="6" spans="1:31" ht="9" customHeight="1" x14ac:dyDescent="0.3"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</row>
    <row r="7" spans="1:31" ht="9" customHeight="1" x14ac:dyDescent="0.3"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</row>
    <row r="8" spans="1:31" ht="19.05" customHeight="1" x14ac:dyDescent="0.3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3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</row>
    <row r="9" spans="1:31" ht="18" customHeight="1" x14ac:dyDescent="0.3">
      <c r="A9" s="19"/>
      <c r="B9" s="20"/>
      <c r="C9" s="98"/>
      <c r="D9" s="192" t="s">
        <v>47</v>
      </c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22"/>
      <c r="Q9" s="22"/>
      <c r="R9" s="23"/>
      <c r="S9" s="106"/>
      <c r="T9" s="174" t="s">
        <v>52</v>
      </c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</row>
    <row r="10" spans="1:31" ht="18" customHeight="1" x14ac:dyDescent="0.3">
      <c r="A10" s="19"/>
      <c r="B10" s="20"/>
      <c r="C10" s="98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22"/>
      <c r="Q10" s="22"/>
      <c r="R10" s="23"/>
      <c r="S10" s="106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</row>
    <row r="11" spans="1:31" ht="18" customHeight="1" x14ac:dyDescent="0.3">
      <c r="A11" s="16"/>
      <c r="B11" s="7"/>
      <c r="C11" s="38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5"/>
      <c r="Q11" s="25"/>
      <c r="R11" s="23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ht="18" customHeight="1" x14ac:dyDescent="0.3">
      <c r="A12" s="16"/>
      <c r="B12" s="7"/>
      <c r="C12" s="38"/>
      <c r="D12" s="166" t="s">
        <v>25</v>
      </c>
      <c r="E12" s="195">
        <f>14.05</f>
        <v>14.05</v>
      </c>
      <c r="F12" s="27"/>
      <c r="G12" s="197" t="s">
        <v>192</v>
      </c>
      <c r="H12" s="198"/>
      <c r="I12" s="113"/>
      <c r="J12" s="193">
        <f>E12*(E14+E15+E16+E17+E18+E19+E20+E21+H14+H15+H16+H17+H18+H19+H20+H21+K14+K15+K16+K17+K18+K19+K20+K21+N14+N15+N16+N17+N18+N19+N20+N21)</f>
        <v>0</v>
      </c>
      <c r="K12" s="193"/>
      <c r="L12" s="193"/>
      <c r="M12" s="193"/>
      <c r="N12" s="193"/>
      <c r="O12" s="194"/>
      <c r="P12" s="25"/>
      <c r="Q12" s="25"/>
      <c r="R12" s="23"/>
      <c r="S12" s="26"/>
      <c r="T12" s="166" t="s">
        <v>42</v>
      </c>
      <c r="U12" s="170">
        <f>17.75</f>
        <v>17.75</v>
      </c>
      <c r="V12" s="27"/>
      <c r="W12" s="168" t="s">
        <v>184</v>
      </c>
      <c r="X12" s="64"/>
      <c r="Y12" s="74"/>
      <c r="Z12" s="205">
        <f>U12*(U14+U15+X14+X15+AA14+AA15+AD14+AD15)</f>
        <v>0</v>
      </c>
      <c r="AA12" s="205"/>
      <c r="AB12" s="205"/>
      <c r="AC12" s="205"/>
      <c r="AD12" s="205"/>
      <c r="AE12" s="26"/>
    </row>
    <row r="13" spans="1:31" s="3" customFormat="1" ht="18" customHeight="1" x14ac:dyDescent="0.3">
      <c r="A13" s="17"/>
      <c r="B13" s="8"/>
      <c r="C13" s="38"/>
      <c r="D13" s="167"/>
      <c r="E13" s="196"/>
      <c r="F13" s="28"/>
      <c r="G13" s="199"/>
      <c r="H13" s="200"/>
      <c r="I13" s="113"/>
      <c r="J13" s="193"/>
      <c r="K13" s="193"/>
      <c r="L13" s="193"/>
      <c r="M13" s="193"/>
      <c r="N13" s="193"/>
      <c r="O13" s="194"/>
      <c r="P13" s="25"/>
      <c r="Q13" s="25"/>
      <c r="R13" s="29"/>
      <c r="S13" s="26"/>
      <c r="T13" s="167"/>
      <c r="U13" s="171"/>
      <c r="V13" s="28"/>
      <c r="W13" s="169"/>
      <c r="X13" s="66"/>
      <c r="Y13" s="74"/>
      <c r="Z13" s="205"/>
      <c r="AA13" s="205"/>
      <c r="AB13" s="205"/>
      <c r="AC13" s="205"/>
      <c r="AD13" s="205"/>
      <c r="AE13" s="26"/>
    </row>
    <row r="14" spans="1:31" ht="18" customHeight="1" x14ac:dyDescent="0.3">
      <c r="A14" s="16"/>
      <c r="B14" s="7"/>
      <c r="C14" s="38"/>
      <c r="D14" s="30" t="s">
        <v>90</v>
      </c>
      <c r="E14" s="33"/>
      <c r="F14" s="194"/>
      <c r="G14" s="30" t="s">
        <v>95</v>
      </c>
      <c r="H14" s="31"/>
      <c r="I14" s="114"/>
      <c r="J14" s="32" t="s">
        <v>103</v>
      </c>
      <c r="K14" s="33"/>
      <c r="L14" s="194"/>
      <c r="M14" s="32" t="s">
        <v>111</v>
      </c>
      <c r="N14" s="33"/>
      <c r="O14" s="194"/>
      <c r="P14" s="25"/>
      <c r="Q14" s="25"/>
      <c r="R14" s="23"/>
      <c r="S14" s="26"/>
      <c r="T14" s="32" t="s">
        <v>158</v>
      </c>
      <c r="U14" s="33"/>
      <c r="V14" s="34"/>
      <c r="W14" s="32" t="s">
        <v>160</v>
      </c>
      <c r="X14" s="33"/>
      <c r="Y14" s="74"/>
      <c r="Z14" s="32" t="s">
        <v>95</v>
      </c>
      <c r="AA14" s="33"/>
      <c r="AB14" s="34"/>
      <c r="AC14" s="32" t="s">
        <v>163</v>
      </c>
      <c r="AD14" s="33"/>
      <c r="AE14" s="26"/>
    </row>
    <row r="15" spans="1:31" ht="18" customHeight="1" x14ac:dyDescent="0.3">
      <c r="A15" s="16"/>
      <c r="B15" s="7"/>
      <c r="C15" s="38"/>
      <c r="D15" s="32" t="s">
        <v>91</v>
      </c>
      <c r="E15" s="33"/>
      <c r="F15" s="194"/>
      <c r="G15" s="32" t="s">
        <v>96</v>
      </c>
      <c r="H15" s="33"/>
      <c r="I15" s="114"/>
      <c r="J15" s="32" t="s">
        <v>104</v>
      </c>
      <c r="K15" s="33"/>
      <c r="L15" s="194"/>
      <c r="M15" s="32" t="s">
        <v>112</v>
      </c>
      <c r="N15" s="33"/>
      <c r="O15" s="194"/>
      <c r="P15" s="25"/>
      <c r="Q15" s="25"/>
      <c r="R15" s="23"/>
      <c r="S15" s="26"/>
      <c r="T15" s="32" t="s">
        <v>159</v>
      </c>
      <c r="U15" s="33"/>
      <c r="V15" s="34"/>
      <c r="W15" s="32" t="s">
        <v>161</v>
      </c>
      <c r="X15" s="33"/>
      <c r="Y15" s="74"/>
      <c r="Z15" s="32" t="s">
        <v>162</v>
      </c>
      <c r="AA15" s="33"/>
      <c r="AB15" s="34"/>
      <c r="AC15" s="32" t="s">
        <v>164</v>
      </c>
      <c r="AD15" s="33"/>
      <c r="AE15" s="26"/>
    </row>
    <row r="16" spans="1:31" ht="18" customHeight="1" x14ac:dyDescent="0.3">
      <c r="A16" s="16"/>
      <c r="B16" s="7"/>
      <c r="C16" s="38"/>
      <c r="D16" s="32" t="s">
        <v>92</v>
      </c>
      <c r="E16" s="33"/>
      <c r="F16" s="194"/>
      <c r="G16" s="32" t="s">
        <v>97</v>
      </c>
      <c r="H16" s="33"/>
      <c r="I16" s="114"/>
      <c r="J16" s="32" t="s">
        <v>105</v>
      </c>
      <c r="K16" s="33"/>
      <c r="L16" s="194"/>
      <c r="M16" s="32" t="s">
        <v>113</v>
      </c>
      <c r="N16" s="33"/>
      <c r="O16" s="194"/>
      <c r="P16" s="25"/>
      <c r="Q16" s="25"/>
      <c r="R16" s="23"/>
      <c r="S16" s="26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26"/>
    </row>
    <row r="17" spans="1:31" ht="18" customHeight="1" x14ac:dyDescent="0.3">
      <c r="A17" s="16"/>
      <c r="B17" s="7"/>
      <c r="C17" s="38"/>
      <c r="D17" s="32" t="s">
        <v>93</v>
      </c>
      <c r="E17" s="35"/>
      <c r="F17" s="194"/>
      <c r="G17" s="32" t="s">
        <v>98</v>
      </c>
      <c r="H17" s="33"/>
      <c r="I17" s="114"/>
      <c r="J17" s="32" t="s">
        <v>106</v>
      </c>
      <c r="K17" s="33"/>
      <c r="L17" s="194"/>
      <c r="M17" s="32" t="s">
        <v>114</v>
      </c>
      <c r="N17" s="33"/>
      <c r="O17" s="194"/>
      <c r="P17" s="25"/>
      <c r="Q17" s="25"/>
      <c r="R17" s="23"/>
      <c r="S17" s="103"/>
      <c r="T17" s="175" t="s">
        <v>50</v>
      </c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ht="18" customHeight="1" x14ac:dyDescent="0.3">
      <c r="A18" s="16"/>
      <c r="B18" s="7"/>
      <c r="C18" s="38"/>
      <c r="D18" s="32" t="s">
        <v>7</v>
      </c>
      <c r="E18" s="33"/>
      <c r="F18" s="194"/>
      <c r="G18" s="32" t="s">
        <v>99</v>
      </c>
      <c r="H18" s="33"/>
      <c r="I18" s="114"/>
      <c r="J18" s="32" t="s">
        <v>107</v>
      </c>
      <c r="K18" s="33"/>
      <c r="L18" s="194"/>
      <c r="M18" s="32" t="s">
        <v>115</v>
      </c>
      <c r="N18" s="33"/>
      <c r="O18" s="194"/>
      <c r="P18" s="25"/>
      <c r="Q18" s="25"/>
      <c r="R18" s="23"/>
      <c r="S18" s="103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ht="18" customHeight="1" x14ac:dyDescent="0.3">
      <c r="A19" s="16"/>
      <c r="B19" s="7"/>
      <c r="C19" s="38"/>
      <c r="D19" s="32" t="s">
        <v>94</v>
      </c>
      <c r="E19" s="33"/>
      <c r="F19" s="194"/>
      <c r="G19" s="32" t="s">
        <v>100</v>
      </c>
      <c r="H19" s="33"/>
      <c r="I19" s="114"/>
      <c r="J19" s="32" t="s">
        <v>108</v>
      </c>
      <c r="K19" s="33"/>
      <c r="L19" s="194"/>
      <c r="M19" s="32" t="s">
        <v>116</v>
      </c>
      <c r="N19" s="33"/>
      <c r="O19" s="194"/>
      <c r="P19" s="25"/>
      <c r="Q19" s="25"/>
      <c r="R19" s="23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ht="18" customHeight="1" x14ac:dyDescent="0.3">
      <c r="A20" s="16"/>
      <c r="B20" s="7"/>
      <c r="C20" s="38"/>
      <c r="D20" s="32" t="s">
        <v>2</v>
      </c>
      <c r="E20" s="31"/>
      <c r="F20" s="194"/>
      <c r="G20" s="32" t="s">
        <v>101</v>
      </c>
      <c r="H20" s="33"/>
      <c r="I20" s="114"/>
      <c r="J20" s="32" t="s">
        <v>109</v>
      </c>
      <c r="K20" s="33"/>
      <c r="L20" s="194"/>
      <c r="M20" s="110" t="s">
        <v>117</v>
      </c>
      <c r="N20" s="33"/>
      <c r="O20" s="194"/>
      <c r="P20" s="25"/>
      <c r="Q20" s="25"/>
      <c r="R20" s="23"/>
      <c r="S20" s="26"/>
      <c r="T20" s="166" t="s">
        <v>43</v>
      </c>
      <c r="U20" s="170">
        <f>15.23</f>
        <v>15.23</v>
      </c>
      <c r="V20" s="27"/>
      <c r="W20" s="170" t="s">
        <v>185</v>
      </c>
      <c r="X20" s="64"/>
      <c r="Y20" s="36"/>
      <c r="Z20" s="205">
        <f>U20*(U22+U23+U24+U25+U26+U27+X22+X23+X24+X25+X26+X27+AA22+AA23+AA24+AA25+AA26+AA27+AD23+AD24+AD25+AD22)</f>
        <v>0</v>
      </c>
      <c r="AA20" s="205"/>
      <c r="AB20" s="205"/>
      <c r="AC20" s="205"/>
      <c r="AD20" s="205"/>
      <c r="AE20" s="26"/>
    </row>
    <row r="21" spans="1:31" ht="18" customHeight="1" x14ac:dyDescent="0.3">
      <c r="A21" s="16"/>
      <c r="B21" s="7"/>
      <c r="C21" s="38"/>
      <c r="D21" s="32" t="s">
        <v>3</v>
      </c>
      <c r="E21" s="33"/>
      <c r="F21" s="194"/>
      <c r="G21" s="32" t="s">
        <v>102</v>
      </c>
      <c r="H21" s="33"/>
      <c r="I21" s="114"/>
      <c r="J21" s="32" t="s">
        <v>110</v>
      </c>
      <c r="K21" s="33"/>
      <c r="L21" s="194"/>
      <c r="M21" s="32" t="s">
        <v>118</v>
      </c>
      <c r="N21" s="33"/>
      <c r="O21" s="194"/>
      <c r="P21" s="25"/>
      <c r="Q21" s="25"/>
      <c r="R21" s="23"/>
      <c r="S21" s="26"/>
      <c r="T21" s="167"/>
      <c r="U21" s="171"/>
      <c r="V21" s="28"/>
      <c r="W21" s="171"/>
      <c r="X21" s="66"/>
      <c r="Y21" s="36"/>
      <c r="Z21" s="205"/>
      <c r="AA21" s="205"/>
      <c r="AB21" s="205"/>
      <c r="AC21" s="205"/>
      <c r="AD21" s="205"/>
      <c r="AE21" s="26"/>
    </row>
    <row r="22" spans="1:31" ht="18" customHeight="1" x14ac:dyDescent="0.3">
      <c r="A22" s="16"/>
      <c r="B22" s="7"/>
      <c r="C22" s="38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4"/>
      <c r="P22" s="25"/>
      <c r="Q22" s="25"/>
      <c r="R22" s="23"/>
      <c r="S22" s="26"/>
      <c r="T22" s="32" t="s">
        <v>158</v>
      </c>
      <c r="U22" s="121"/>
      <c r="V22" s="72"/>
      <c r="W22" s="32" t="s">
        <v>161</v>
      </c>
      <c r="X22" s="33"/>
      <c r="Y22" s="34"/>
      <c r="Z22" s="32" t="s">
        <v>171</v>
      </c>
      <c r="AA22" s="33"/>
      <c r="AB22" s="69"/>
      <c r="AC22" s="32" t="s">
        <v>175</v>
      </c>
      <c r="AD22" s="33"/>
      <c r="AE22" s="26"/>
    </row>
    <row r="23" spans="1:31" s="4" customFormat="1" ht="18" customHeight="1" x14ac:dyDescent="0.3">
      <c r="A23" s="16"/>
      <c r="B23" s="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25"/>
      <c r="Q23" s="25"/>
      <c r="R23" s="23"/>
      <c r="S23" s="26"/>
      <c r="T23" s="32" t="s">
        <v>159</v>
      </c>
      <c r="U23" s="122"/>
      <c r="V23" s="73"/>
      <c r="W23" s="32" t="s">
        <v>168</v>
      </c>
      <c r="X23" s="33"/>
      <c r="Y23" s="34"/>
      <c r="Z23" s="32" t="s">
        <v>163</v>
      </c>
      <c r="AA23" s="33"/>
      <c r="AB23" s="69"/>
      <c r="AC23" s="32" t="s">
        <v>176</v>
      </c>
      <c r="AD23" s="33"/>
      <c r="AE23" s="26"/>
    </row>
    <row r="24" spans="1:31" ht="18" customHeight="1" x14ac:dyDescent="0.3">
      <c r="A24" s="16"/>
      <c r="B24" s="7"/>
      <c r="C24" s="99"/>
      <c r="D24" s="166" t="s">
        <v>26</v>
      </c>
      <c r="E24" s="195">
        <f>15.33</f>
        <v>15.33</v>
      </c>
      <c r="F24" s="27"/>
      <c r="G24" s="197" t="s">
        <v>183</v>
      </c>
      <c r="H24" s="198"/>
      <c r="I24" s="67"/>
      <c r="J24" s="178">
        <f>E24*(E26+E27+E28+E29+E30+E31+H26+H27+H28+H29+H30+H31+K26+K27+K28+K29+K30+K31+N26+N27+N28+N29+N30+N31)</f>
        <v>0</v>
      </c>
      <c r="K24" s="178"/>
      <c r="L24" s="178"/>
      <c r="M24" s="178"/>
      <c r="N24" s="178"/>
      <c r="O24" s="99"/>
      <c r="P24" s="25"/>
      <c r="Q24" s="25"/>
      <c r="R24" s="23"/>
      <c r="S24" s="26"/>
      <c r="T24" s="32" t="s">
        <v>165</v>
      </c>
      <c r="U24" s="122"/>
      <c r="V24" s="73"/>
      <c r="W24" s="32" t="s">
        <v>169</v>
      </c>
      <c r="X24" s="33"/>
      <c r="Y24" s="34"/>
      <c r="Z24" s="32" t="s">
        <v>172</v>
      </c>
      <c r="AA24" s="33"/>
      <c r="AB24" s="69"/>
      <c r="AC24" s="160"/>
      <c r="AD24" s="140"/>
      <c r="AE24" s="26"/>
    </row>
    <row r="25" spans="1:31" ht="18" customHeight="1" x14ac:dyDescent="0.3">
      <c r="A25" s="16"/>
      <c r="B25" s="7"/>
      <c r="C25" s="99"/>
      <c r="D25" s="167"/>
      <c r="E25" s="196"/>
      <c r="F25" s="28"/>
      <c r="G25" s="199"/>
      <c r="H25" s="200"/>
      <c r="I25" s="67"/>
      <c r="J25" s="179"/>
      <c r="K25" s="179"/>
      <c r="L25" s="179"/>
      <c r="M25" s="179"/>
      <c r="N25" s="179"/>
      <c r="O25" s="100"/>
      <c r="P25" s="25"/>
      <c r="Q25" s="25"/>
      <c r="R25" s="23"/>
      <c r="S25" s="26"/>
      <c r="T25" s="32" t="s">
        <v>166</v>
      </c>
      <c r="U25" s="122"/>
      <c r="V25" s="73"/>
      <c r="W25" s="32" t="s">
        <v>95</v>
      </c>
      <c r="X25" s="33"/>
      <c r="Y25" s="34"/>
      <c r="Z25" s="32" t="s">
        <v>173</v>
      </c>
      <c r="AA25" s="33"/>
      <c r="AB25" s="69"/>
      <c r="AC25" s="160"/>
      <c r="AD25" s="140"/>
      <c r="AE25" s="26"/>
    </row>
    <row r="26" spans="1:31" s="3" customFormat="1" ht="18" customHeight="1" x14ac:dyDescent="0.3">
      <c r="A26" s="16"/>
      <c r="B26" s="7"/>
      <c r="C26" s="99"/>
      <c r="D26" s="32" t="s">
        <v>119</v>
      </c>
      <c r="E26" s="33"/>
      <c r="F26" s="80"/>
      <c r="G26" s="110" t="s">
        <v>123</v>
      </c>
      <c r="H26" s="33"/>
      <c r="I26" s="67"/>
      <c r="J26" s="32" t="s">
        <v>129</v>
      </c>
      <c r="K26" s="33"/>
      <c r="L26" s="82"/>
      <c r="M26" s="32" t="s">
        <v>134</v>
      </c>
      <c r="N26" s="33"/>
      <c r="O26" s="100"/>
      <c r="P26" s="25"/>
      <c r="Q26" s="25"/>
      <c r="R26" s="29"/>
      <c r="S26" s="26"/>
      <c r="T26" s="30" t="s">
        <v>160</v>
      </c>
      <c r="U26" s="122"/>
      <c r="V26" s="73"/>
      <c r="W26" s="32" t="s">
        <v>170</v>
      </c>
      <c r="X26" s="33"/>
      <c r="Y26" s="34"/>
      <c r="Z26" s="32" t="s">
        <v>164</v>
      </c>
      <c r="AA26" s="33"/>
      <c r="AB26" s="69"/>
      <c r="AC26" s="160"/>
      <c r="AD26" s="140"/>
      <c r="AE26" s="26"/>
    </row>
    <row r="27" spans="1:31" ht="18" customHeight="1" x14ac:dyDescent="0.3">
      <c r="A27" s="16"/>
      <c r="B27" s="7"/>
      <c r="C27" s="99"/>
      <c r="D27" s="32" t="s">
        <v>120</v>
      </c>
      <c r="E27" s="33"/>
      <c r="F27" s="81"/>
      <c r="G27" s="32" t="s">
        <v>124</v>
      </c>
      <c r="H27" s="33"/>
      <c r="I27" s="67"/>
      <c r="J27" s="32" t="s">
        <v>130</v>
      </c>
      <c r="K27" s="33"/>
      <c r="L27" s="24"/>
      <c r="M27" s="32" t="s">
        <v>135</v>
      </c>
      <c r="N27" s="33"/>
      <c r="O27" s="100"/>
      <c r="P27" s="25"/>
      <c r="Q27" s="25"/>
      <c r="R27" s="23"/>
      <c r="S27" s="26"/>
      <c r="T27" s="32" t="s">
        <v>167</v>
      </c>
      <c r="U27" s="121"/>
      <c r="V27" s="34"/>
      <c r="W27" s="32" t="s">
        <v>162</v>
      </c>
      <c r="X27" s="33"/>
      <c r="Y27" s="34"/>
      <c r="Z27" s="32" t="s">
        <v>174</v>
      </c>
      <c r="AA27" s="33"/>
      <c r="AB27" s="34"/>
      <c r="AC27" s="41"/>
      <c r="AD27" s="57"/>
      <c r="AE27" s="26"/>
    </row>
    <row r="28" spans="1:31" ht="18" customHeight="1" x14ac:dyDescent="0.3">
      <c r="A28" s="16"/>
      <c r="B28" s="7"/>
      <c r="C28" s="99"/>
      <c r="D28" s="110" t="s">
        <v>121</v>
      </c>
      <c r="E28" s="33"/>
      <c r="F28" s="81"/>
      <c r="G28" s="32" t="s">
        <v>125</v>
      </c>
      <c r="H28" s="33"/>
      <c r="I28" s="67"/>
      <c r="J28" s="32" t="s">
        <v>131</v>
      </c>
      <c r="K28" s="33"/>
      <c r="L28" s="24"/>
      <c r="M28" s="32" t="s">
        <v>136</v>
      </c>
      <c r="N28" s="33"/>
      <c r="O28" s="100"/>
      <c r="P28" s="25"/>
      <c r="Q28" s="25"/>
      <c r="R28" s="23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3">
      <c r="A29" s="16"/>
      <c r="B29" s="7"/>
      <c r="C29" s="99"/>
      <c r="D29" s="32" t="s">
        <v>122</v>
      </c>
      <c r="E29" s="33"/>
      <c r="F29" s="81"/>
      <c r="G29" s="32" t="s">
        <v>126</v>
      </c>
      <c r="H29" s="33"/>
      <c r="I29" s="67"/>
      <c r="J29" s="110" t="s">
        <v>133</v>
      </c>
      <c r="K29" s="33"/>
      <c r="L29" s="24"/>
      <c r="M29" s="110" t="s">
        <v>137</v>
      </c>
      <c r="N29" s="33"/>
      <c r="O29" s="100"/>
      <c r="P29" s="25"/>
      <c r="Q29" s="25"/>
      <c r="R29" s="23"/>
      <c r="S29" s="104"/>
      <c r="T29" s="163" t="s">
        <v>51</v>
      </c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pans="1:31" ht="18" customHeight="1" x14ac:dyDescent="0.3">
      <c r="A30" s="16"/>
      <c r="B30" s="7"/>
      <c r="C30" s="99"/>
      <c r="D30" s="32" t="s">
        <v>9</v>
      </c>
      <c r="E30" s="33"/>
      <c r="F30" s="81"/>
      <c r="G30" s="32" t="s">
        <v>127</v>
      </c>
      <c r="H30" s="33"/>
      <c r="I30" s="67"/>
      <c r="J30" s="32" t="s">
        <v>132</v>
      </c>
      <c r="K30" s="33"/>
      <c r="L30" s="24"/>
      <c r="M30" s="110" t="s">
        <v>138</v>
      </c>
      <c r="N30" s="33"/>
      <c r="O30" s="100"/>
      <c r="P30" s="25"/>
      <c r="Q30" s="25"/>
      <c r="R30" s="23"/>
      <c r="S30" s="104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</row>
    <row r="31" spans="1:31" ht="18" customHeight="1" x14ac:dyDescent="0.3">
      <c r="A31" s="16"/>
      <c r="B31" s="7"/>
      <c r="C31" s="99"/>
      <c r="D31" s="32" t="s">
        <v>10</v>
      </c>
      <c r="E31" s="33"/>
      <c r="F31" s="81"/>
      <c r="G31" s="58" t="s">
        <v>128</v>
      </c>
      <c r="H31" s="33"/>
      <c r="I31" s="67"/>
      <c r="J31" s="32" t="s">
        <v>23</v>
      </c>
      <c r="K31" s="33"/>
      <c r="L31" s="83"/>
      <c r="M31" s="32" t="s">
        <v>139</v>
      </c>
      <c r="N31" s="33"/>
      <c r="O31" s="100"/>
      <c r="P31" s="25"/>
      <c r="Q31" s="25"/>
      <c r="R31" s="23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ht="18" customHeight="1" x14ac:dyDescent="0.3">
      <c r="A32" s="16"/>
      <c r="B32" s="7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  <c r="P32" s="25"/>
      <c r="Q32" s="25"/>
      <c r="R32" s="23"/>
      <c r="S32" s="26"/>
      <c r="T32" s="166" t="s">
        <v>44</v>
      </c>
      <c r="U32" s="170">
        <f>12.98</f>
        <v>12.98</v>
      </c>
      <c r="V32" s="27"/>
      <c r="W32" s="170" t="s">
        <v>186</v>
      </c>
      <c r="X32" s="64"/>
      <c r="Y32" s="74"/>
      <c r="Z32" s="205">
        <f>U32*(U34+U35+U36+X34+X35+X36+AA34+AA35+AA36+AD34+AD35+AD36)</f>
        <v>0</v>
      </c>
      <c r="AA32" s="205"/>
      <c r="AB32" s="205"/>
      <c r="AC32" s="205"/>
      <c r="AD32" s="205"/>
      <c r="AE32" s="26"/>
    </row>
    <row r="33" spans="1:31" ht="18" customHeight="1" x14ac:dyDescent="0.3">
      <c r="A33" s="16"/>
      <c r="B33" s="7"/>
      <c r="C33" s="99"/>
      <c r="D33" s="166" t="s">
        <v>27</v>
      </c>
      <c r="E33" s="195">
        <f>15.33</f>
        <v>15.33</v>
      </c>
      <c r="F33" s="63" t="s">
        <v>74</v>
      </c>
      <c r="G33" s="168" t="s">
        <v>183</v>
      </c>
      <c r="H33" s="95"/>
      <c r="I33" s="67"/>
      <c r="J33" s="178">
        <f>E33*(E35+E36+H35+H36+K35+K36+N35+N36)</f>
        <v>0</v>
      </c>
      <c r="K33" s="178"/>
      <c r="L33" s="178"/>
      <c r="M33" s="178"/>
      <c r="N33" s="178"/>
      <c r="O33" s="100"/>
      <c r="P33" s="25"/>
      <c r="Q33" s="25"/>
      <c r="R33" s="23"/>
      <c r="S33" s="26"/>
      <c r="T33" s="167"/>
      <c r="U33" s="171"/>
      <c r="V33" s="28"/>
      <c r="W33" s="171"/>
      <c r="X33" s="66"/>
      <c r="Y33" s="74"/>
      <c r="Z33" s="205"/>
      <c r="AA33" s="205"/>
      <c r="AB33" s="205"/>
      <c r="AC33" s="205"/>
      <c r="AD33" s="205"/>
      <c r="AE33" s="26"/>
    </row>
    <row r="34" spans="1:31" s="4" customFormat="1" ht="18" customHeight="1" x14ac:dyDescent="0.3">
      <c r="A34" s="18"/>
      <c r="B34" s="21"/>
      <c r="C34" s="99"/>
      <c r="D34" s="167"/>
      <c r="E34" s="196"/>
      <c r="F34" s="65"/>
      <c r="G34" s="169"/>
      <c r="H34" s="96"/>
      <c r="I34" s="67"/>
      <c r="J34" s="179"/>
      <c r="K34" s="179"/>
      <c r="L34" s="179"/>
      <c r="M34" s="179"/>
      <c r="N34" s="179"/>
      <c r="O34" s="100"/>
      <c r="P34" s="23"/>
      <c r="Q34" s="23"/>
      <c r="R34" s="23"/>
      <c r="S34" s="26"/>
      <c r="T34" s="32" t="s">
        <v>158</v>
      </c>
      <c r="U34" s="33"/>
      <c r="V34" s="34"/>
      <c r="W34" s="32" t="s">
        <v>161</v>
      </c>
      <c r="X34" s="33"/>
      <c r="Y34" s="74"/>
      <c r="Z34" s="32" t="s">
        <v>163</v>
      </c>
      <c r="AA34" s="33"/>
      <c r="AB34" s="34"/>
      <c r="AC34" s="32" t="s">
        <v>176</v>
      </c>
      <c r="AD34" s="33"/>
      <c r="AE34" s="26"/>
    </row>
    <row r="35" spans="1:31" ht="18" customHeight="1" x14ac:dyDescent="0.3">
      <c r="A35" s="16"/>
      <c r="B35" s="7"/>
      <c r="C35" s="100"/>
      <c r="D35" s="30" t="s">
        <v>11</v>
      </c>
      <c r="E35" s="31"/>
      <c r="F35" s="24"/>
      <c r="G35" s="30" t="s">
        <v>13</v>
      </c>
      <c r="H35" s="31"/>
      <c r="I35" s="67"/>
      <c r="J35" s="32" t="s">
        <v>15</v>
      </c>
      <c r="K35" s="33"/>
      <c r="L35" s="82"/>
      <c r="M35" s="32" t="s">
        <v>16</v>
      </c>
      <c r="N35" s="33"/>
      <c r="O35" s="99"/>
      <c r="P35" s="25"/>
      <c r="Q35" s="25"/>
      <c r="R35" s="23"/>
      <c r="S35" s="26"/>
      <c r="T35" s="32" t="s">
        <v>159</v>
      </c>
      <c r="U35" s="33"/>
      <c r="V35" s="34"/>
      <c r="W35" s="32" t="s">
        <v>95</v>
      </c>
      <c r="X35" s="33"/>
      <c r="Y35" s="74"/>
      <c r="Z35" s="32" t="s">
        <v>164</v>
      </c>
      <c r="AA35" s="33"/>
      <c r="AB35" s="34"/>
      <c r="AC35" s="160"/>
      <c r="AD35" s="140"/>
      <c r="AE35" s="26"/>
    </row>
    <row r="36" spans="1:31" ht="18" customHeight="1" x14ac:dyDescent="0.3">
      <c r="A36" s="16"/>
      <c r="B36" s="7"/>
      <c r="C36" s="99"/>
      <c r="D36" s="32" t="s">
        <v>12</v>
      </c>
      <c r="E36" s="33"/>
      <c r="F36" s="24"/>
      <c r="G36" s="32" t="s">
        <v>14</v>
      </c>
      <c r="H36" s="33"/>
      <c r="I36" s="67"/>
      <c r="J36" s="110" t="s">
        <v>140</v>
      </c>
      <c r="K36" s="33"/>
      <c r="L36" s="83"/>
      <c r="M36" s="32" t="s">
        <v>17</v>
      </c>
      <c r="N36" s="33"/>
      <c r="O36" s="100"/>
      <c r="P36" s="25"/>
      <c r="Q36" s="25"/>
      <c r="R36" s="23"/>
      <c r="S36" s="26"/>
      <c r="T36" s="32" t="s">
        <v>160</v>
      </c>
      <c r="U36" s="33"/>
      <c r="V36" s="34"/>
      <c r="W36" s="32" t="s">
        <v>162</v>
      </c>
      <c r="X36" s="33"/>
      <c r="Y36" s="34"/>
      <c r="Z36" s="32" t="s">
        <v>175</v>
      </c>
      <c r="AA36" s="33"/>
      <c r="AB36" s="34"/>
      <c r="AC36" s="160"/>
      <c r="AD36" s="140"/>
      <c r="AE36" s="26"/>
    </row>
    <row r="37" spans="1:31" s="3" customFormat="1" ht="18" customHeight="1" x14ac:dyDescent="0.3">
      <c r="A37" s="16"/>
      <c r="B37" s="7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  <c r="P37" s="25"/>
      <c r="Q37" s="25"/>
      <c r="R37" s="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161"/>
      <c r="AD37" s="161"/>
      <c r="AE37" s="34"/>
    </row>
    <row r="38" spans="1:31" ht="18" customHeight="1" x14ac:dyDescent="0.3">
      <c r="A38" s="16"/>
      <c r="B38" s="7"/>
      <c r="C38" s="99"/>
      <c r="D38" s="166" t="s">
        <v>28</v>
      </c>
      <c r="E38" s="170">
        <f>15.33</f>
        <v>15.33</v>
      </c>
      <c r="F38" s="27"/>
      <c r="G38" s="168" t="s">
        <v>183</v>
      </c>
      <c r="H38" s="64"/>
      <c r="I38" s="67"/>
      <c r="J38" s="178">
        <f>E38*(E40+H40+K40+N40)</f>
        <v>0</v>
      </c>
      <c r="K38" s="178"/>
      <c r="L38" s="178"/>
      <c r="M38" s="178"/>
      <c r="N38" s="178"/>
      <c r="O38" s="100"/>
      <c r="P38" s="25"/>
      <c r="Q38" s="25"/>
      <c r="R38" s="23"/>
      <c r="S38" s="105"/>
      <c r="T38" s="164" t="s">
        <v>62</v>
      </c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</row>
    <row r="39" spans="1:31" ht="18" customHeight="1" x14ac:dyDescent="0.3">
      <c r="A39" s="16"/>
      <c r="B39" s="7"/>
      <c r="C39" s="99"/>
      <c r="D39" s="167"/>
      <c r="E39" s="171"/>
      <c r="F39" s="28"/>
      <c r="G39" s="169"/>
      <c r="H39" s="66"/>
      <c r="I39" s="67"/>
      <c r="J39" s="179"/>
      <c r="K39" s="179"/>
      <c r="L39" s="179"/>
      <c r="M39" s="179"/>
      <c r="N39" s="179"/>
      <c r="O39" s="100"/>
      <c r="P39" s="25"/>
      <c r="Q39" s="25"/>
      <c r="R39" s="23"/>
      <c r="S39" s="105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</row>
    <row r="40" spans="1:31" ht="18" customHeight="1" x14ac:dyDescent="0.3">
      <c r="A40" s="16"/>
      <c r="B40" s="7"/>
      <c r="C40" s="99"/>
      <c r="D40" s="110" t="s">
        <v>141</v>
      </c>
      <c r="E40" s="33"/>
      <c r="F40" s="38"/>
      <c r="G40" s="32" t="s">
        <v>143</v>
      </c>
      <c r="H40" s="33"/>
      <c r="I40" s="67"/>
      <c r="J40" s="32" t="s">
        <v>144</v>
      </c>
      <c r="K40" s="33"/>
      <c r="L40" s="85"/>
      <c r="M40" s="110" t="s">
        <v>205</v>
      </c>
      <c r="N40" s="33"/>
      <c r="O40" s="100"/>
      <c r="P40" s="25"/>
      <c r="Q40" s="25"/>
      <c r="R40" s="23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ht="18" customHeight="1" x14ac:dyDescent="0.3">
      <c r="A41" s="16"/>
      <c r="B41" s="7"/>
      <c r="C41" s="99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0"/>
      <c r="P41" s="25"/>
      <c r="Q41" s="25"/>
      <c r="R41" s="23"/>
      <c r="S41" s="26"/>
      <c r="T41" s="166" t="s">
        <v>180</v>
      </c>
      <c r="U41" s="170">
        <f>11</f>
        <v>11</v>
      </c>
      <c r="V41" s="27"/>
      <c r="W41" s="170" t="s">
        <v>49</v>
      </c>
      <c r="X41" s="232"/>
      <c r="Y41" s="68"/>
      <c r="Z41" s="75"/>
      <c r="AA41" s="75"/>
      <c r="AB41" s="75"/>
      <c r="AC41" s="231">
        <f>U41*U43</f>
        <v>0</v>
      </c>
      <c r="AD41" s="231"/>
      <c r="AE41" s="26"/>
    </row>
    <row r="42" spans="1:31" ht="18" customHeight="1" x14ac:dyDescent="0.3">
      <c r="A42" s="16"/>
      <c r="B42" s="7"/>
      <c r="C42" s="99"/>
      <c r="D42" s="166" t="s">
        <v>29</v>
      </c>
      <c r="E42" s="170">
        <f>15.33</f>
        <v>15.33</v>
      </c>
      <c r="F42" s="27"/>
      <c r="G42" s="168" t="s">
        <v>183</v>
      </c>
      <c r="H42" s="64"/>
      <c r="I42" s="67"/>
      <c r="J42" s="178">
        <f>E42*(E44+H44+K44+N44)</f>
        <v>0</v>
      </c>
      <c r="K42" s="178"/>
      <c r="L42" s="178"/>
      <c r="M42" s="178"/>
      <c r="N42" s="178"/>
      <c r="O42" s="99"/>
      <c r="P42" s="25"/>
      <c r="Q42" s="25"/>
      <c r="R42" s="23"/>
      <c r="S42" s="26"/>
      <c r="T42" s="167"/>
      <c r="U42" s="171"/>
      <c r="V42" s="28"/>
      <c r="W42" s="171"/>
      <c r="X42" s="233"/>
      <c r="Y42" s="68"/>
      <c r="Z42" s="75"/>
      <c r="AA42" s="75"/>
      <c r="AB42" s="75"/>
      <c r="AC42" s="75"/>
      <c r="AD42" s="75"/>
      <c r="AE42" s="26"/>
    </row>
    <row r="43" spans="1:31" ht="18" customHeight="1" x14ac:dyDescent="0.3">
      <c r="A43" s="16"/>
      <c r="B43" s="7"/>
      <c r="C43" s="100"/>
      <c r="D43" s="167"/>
      <c r="E43" s="171"/>
      <c r="F43" s="28"/>
      <c r="G43" s="169"/>
      <c r="H43" s="66"/>
      <c r="I43" s="67"/>
      <c r="J43" s="179"/>
      <c r="K43" s="179"/>
      <c r="L43" s="179"/>
      <c r="M43" s="179"/>
      <c r="N43" s="179"/>
      <c r="O43" s="100"/>
      <c r="P43" s="25"/>
      <c r="Q43" s="25"/>
      <c r="R43" s="23"/>
      <c r="S43" s="26"/>
      <c r="T43" s="30" t="s">
        <v>46</v>
      </c>
      <c r="U43" s="33"/>
      <c r="V43" s="140"/>
      <c r="W43" s="41"/>
      <c r="X43" s="42"/>
      <c r="Y43" s="68"/>
      <c r="Z43" s="41"/>
      <c r="AA43" s="42"/>
      <c r="AB43" s="34"/>
      <c r="AC43" s="41"/>
      <c r="AD43" s="42"/>
      <c r="AE43" s="26"/>
    </row>
    <row r="44" spans="1:31" s="3" customFormat="1" ht="18" customHeight="1" x14ac:dyDescent="0.3">
      <c r="A44" s="17"/>
      <c r="B44" s="8"/>
      <c r="C44" s="100"/>
      <c r="D44" s="30" t="s">
        <v>18</v>
      </c>
      <c r="E44" s="31"/>
      <c r="F44" s="40"/>
      <c r="G44" s="30" t="s">
        <v>145</v>
      </c>
      <c r="H44" s="31"/>
      <c r="I44" s="67"/>
      <c r="J44" s="32" t="s">
        <v>146</v>
      </c>
      <c r="K44" s="33"/>
      <c r="L44" s="86"/>
      <c r="M44" s="110" t="s">
        <v>147</v>
      </c>
      <c r="N44" s="33"/>
      <c r="O44" s="100"/>
      <c r="P44" s="25"/>
      <c r="Q44" s="25"/>
      <c r="R44" s="29"/>
      <c r="S44" s="26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26"/>
    </row>
    <row r="45" spans="1:31" ht="18" customHeight="1" x14ac:dyDescent="0.3">
      <c r="A45" s="16"/>
      <c r="B45" s="7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0"/>
      <c r="P45" s="25"/>
      <c r="S45" s="141"/>
      <c r="T45" s="182" t="s">
        <v>203</v>
      </c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42"/>
    </row>
    <row r="46" spans="1:31" ht="18" customHeight="1" x14ac:dyDescent="0.3">
      <c r="A46" s="16"/>
      <c r="B46" s="7"/>
      <c r="C46" s="100"/>
      <c r="D46" s="166" t="s">
        <v>35</v>
      </c>
      <c r="E46" s="170">
        <f>15.33</f>
        <v>15.33</v>
      </c>
      <c r="F46" s="27"/>
      <c r="G46" s="168" t="s">
        <v>183</v>
      </c>
      <c r="H46" s="64"/>
      <c r="I46" s="67"/>
      <c r="J46" s="178">
        <f>E46*(E48+E49+H48+H49+K48+K49+N48+N49)</f>
        <v>0</v>
      </c>
      <c r="K46" s="178"/>
      <c r="L46" s="178"/>
      <c r="M46" s="178"/>
      <c r="N46" s="178"/>
      <c r="O46" s="100"/>
      <c r="P46" s="25"/>
      <c r="S46" s="141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42"/>
    </row>
    <row r="47" spans="1:31" ht="18" customHeight="1" x14ac:dyDescent="0.3">
      <c r="A47" s="16"/>
      <c r="B47" s="7"/>
      <c r="C47" s="100"/>
      <c r="D47" s="167"/>
      <c r="E47" s="171"/>
      <c r="F47" s="28"/>
      <c r="G47" s="169"/>
      <c r="H47" s="66"/>
      <c r="I47" s="67"/>
      <c r="J47" s="179"/>
      <c r="K47" s="179"/>
      <c r="L47" s="179"/>
      <c r="M47" s="179"/>
      <c r="N47" s="179"/>
      <c r="O47" s="100"/>
      <c r="P47" s="25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</row>
    <row r="48" spans="1:31" ht="18" customHeight="1" x14ac:dyDescent="0.3">
      <c r="A48" s="16"/>
      <c r="B48" s="7"/>
      <c r="C48" s="100"/>
      <c r="D48" s="32" t="s">
        <v>36</v>
      </c>
      <c r="E48" s="33"/>
      <c r="F48" s="24"/>
      <c r="G48" s="32" t="s">
        <v>38</v>
      </c>
      <c r="H48" s="33"/>
      <c r="I48" s="67"/>
      <c r="J48" s="110" t="s">
        <v>148</v>
      </c>
      <c r="K48" s="33"/>
      <c r="L48" s="84"/>
      <c r="M48" s="32" t="s">
        <v>22</v>
      </c>
      <c r="N48" s="33"/>
      <c r="O48" s="100"/>
      <c r="P48" s="25"/>
      <c r="S48" s="143"/>
      <c r="T48" s="133" t="s">
        <v>42</v>
      </c>
      <c r="U48" s="134">
        <f>(U12*6)*1.2</f>
        <v>127.8</v>
      </c>
      <c r="V48" s="135"/>
      <c r="W48" s="183" t="s">
        <v>195</v>
      </c>
      <c r="X48" s="184"/>
      <c r="Y48" s="184"/>
      <c r="Z48" s="184"/>
      <c r="AA48" s="184"/>
      <c r="AB48" s="184"/>
      <c r="AC48" s="184"/>
      <c r="AD48" s="185"/>
      <c r="AE48" s="144"/>
    </row>
    <row r="49" spans="1:32" ht="18" customHeight="1" x14ac:dyDescent="0.3">
      <c r="A49" s="16"/>
      <c r="B49" s="7"/>
      <c r="C49" s="101"/>
      <c r="D49" s="32" t="s">
        <v>37</v>
      </c>
      <c r="E49" s="33"/>
      <c r="F49" s="24"/>
      <c r="G49" s="32" t="s">
        <v>39</v>
      </c>
      <c r="H49" s="33"/>
      <c r="I49" s="67"/>
      <c r="J49" s="32" t="s">
        <v>40</v>
      </c>
      <c r="K49" s="33"/>
      <c r="L49" s="84"/>
      <c r="M49" s="32" t="s">
        <v>41</v>
      </c>
      <c r="N49" s="33"/>
      <c r="O49" s="100"/>
      <c r="P49" s="25"/>
      <c r="S49" s="143"/>
      <c r="T49" s="133" t="s">
        <v>43</v>
      </c>
      <c r="U49" s="134">
        <f>(U20*6)*1.2</f>
        <v>109.65599999999999</v>
      </c>
      <c r="V49" s="135"/>
      <c r="W49" s="183" t="s">
        <v>187</v>
      </c>
      <c r="X49" s="184"/>
      <c r="Y49" s="184"/>
      <c r="Z49" s="184"/>
      <c r="AA49" s="184"/>
      <c r="AB49" s="184"/>
      <c r="AC49" s="184"/>
      <c r="AD49" s="185"/>
      <c r="AE49" s="144"/>
    </row>
    <row r="50" spans="1:32" s="3" customFormat="1" ht="18" customHeight="1" x14ac:dyDescent="0.3">
      <c r="A50" s="17"/>
      <c r="B50" s="8"/>
      <c r="C50" s="101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  <c r="P50" s="25"/>
      <c r="S50" s="145"/>
      <c r="T50" s="133" t="s">
        <v>44</v>
      </c>
      <c r="U50" s="134">
        <f>(U32*6)*1.2</f>
        <v>93.455999999999989</v>
      </c>
      <c r="V50" s="135"/>
      <c r="W50" s="183" t="s">
        <v>188</v>
      </c>
      <c r="X50" s="184"/>
      <c r="Y50" s="184"/>
      <c r="Z50" s="184"/>
      <c r="AA50" s="184"/>
      <c r="AB50" s="184"/>
      <c r="AC50" s="184"/>
      <c r="AD50" s="185"/>
      <c r="AE50" s="144"/>
    </row>
    <row r="51" spans="1:32" s="3" customFormat="1" ht="18" customHeight="1" x14ac:dyDescent="0.3">
      <c r="A51" s="17"/>
      <c r="B51" s="8"/>
      <c r="C51" s="101"/>
      <c r="D51" s="166" t="s">
        <v>53</v>
      </c>
      <c r="E51" s="170">
        <v>15.33</v>
      </c>
      <c r="F51" s="27"/>
      <c r="G51" s="168" t="s">
        <v>183</v>
      </c>
      <c r="H51" s="64"/>
      <c r="I51" s="67"/>
      <c r="J51" s="178">
        <f>E51*(E53+E54+H53+H54+K53+K54+N53+N54)</f>
        <v>0</v>
      </c>
      <c r="K51" s="178"/>
      <c r="L51" s="178"/>
      <c r="M51" s="178"/>
      <c r="N51" s="178"/>
      <c r="O51" s="100"/>
      <c r="P51" s="25"/>
      <c r="S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</row>
    <row r="52" spans="1:32" s="3" customFormat="1" ht="18" customHeight="1" x14ac:dyDescent="0.3">
      <c r="A52" s="17"/>
      <c r="B52" s="8"/>
      <c r="C52" s="101"/>
      <c r="D52" s="167"/>
      <c r="E52" s="171"/>
      <c r="F52" s="28"/>
      <c r="G52" s="169"/>
      <c r="H52" s="66"/>
      <c r="I52" s="67"/>
      <c r="J52" s="179"/>
      <c r="K52" s="179"/>
      <c r="L52" s="179"/>
      <c r="M52" s="179"/>
      <c r="N52" s="179"/>
      <c r="O52" s="100"/>
      <c r="P52" s="25"/>
    </row>
    <row r="53" spans="1:32" s="5" customFormat="1" ht="18" customHeight="1" x14ac:dyDescent="0.3">
      <c r="A53" s="17"/>
      <c r="B53" s="8"/>
      <c r="C53" s="101"/>
      <c r="D53" s="32" t="s">
        <v>149</v>
      </c>
      <c r="E53" s="33"/>
      <c r="F53" s="37"/>
      <c r="G53" s="32" t="s">
        <v>54</v>
      </c>
      <c r="H53" s="33"/>
      <c r="I53" s="37"/>
      <c r="J53" s="32" t="s">
        <v>152</v>
      </c>
      <c r="K53" s="33"/>
      <c r="L53" s="87"/>
      <c r="M53" s="162" t="s">
        <v>55</v>
      </c>
      <c r="N53" s="33"/>
      <c r="O53" s="100"/>
      <c r="P53" s="25"/>
      <c r="S53" s="146"/>
      <c r="T53" s="165" t="s">
        <v>204</v>
      </c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3"/>
    </row>
    <row r="54" spans="1:32" ht="18" customHeight="1" x14ac:dyDescent="0.3">
      <c r="A54" s="18"/>
      <c r="B54" s="21"/>
      <c r="C54" s="101"/>
      <c r="D54" s="110" t="s">
        <v>150</v>
      </c>
      <c r="E54" s="33"/>
      <c r="F54" s="37"/>
      <c r="G54" s="32" t="s">
        <v>151</v>
      </c>
      <c r="H54" s="33"/>
      <c r="I54" s="37"/>
      <c r="J54" s="58" t="s">
        <v>153</v>
      </c>
      <c r="K54" s="33"/>
      <c r="L54" s="88"/>
      <c r="M54" s="32" t="s">
        <v>154</v>
      </c>
      <c r="N54" s="33"/>
      <c r="O54" s="100"/>
      <c r="P54" s="25"/>
      <c r="S54" s="146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</row>
    <row r="55" spans="1:32" ht="18" customHeight="1" x14ac:dyDescent="0.3">
      <c r="A55" s="18"/>
      <c r="B55" s="21"/>
      <c r="C55" s="100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  <c r="P55" s="25"/>
      <c r="S55" s="147"/>
      <c r="T55" s="147"/>
      <c r="U55" s="147"/>
      <c r="V55" s="147"/>
      <c r="W55" s="147"/>
      <c r="X55" s="147"/>
      <c r="Y55" s="107"/>
      <c r="Z55" s="147"/>
      <c r="AA55" s="147"/>
      <c r="AB55" s="147"/>
      <c r="AC55" s="147"/>
      <c r="AD55" s="147"/>
      <c r="AE55" s="147"/>
    </row>
    <row r="56" spans="1:32" s="3" customFormat="1" ht="18" customHeight="1" x14ac:dyDescent="0.3">
      <c r="A56" s="18"/>
      <c r="B56" s="21"/>
      <c r="C56" s="156"/>
      <c r="D56" s="157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25"/>
      <c r="S56" s="147"/>
      <c r="T56" s="59" t="s">
        <v>78</v>
      </c>
      <c r="U56" s="61">
        <f>47</f>
        <v>47</v>
      </c>
      <c r="V56" s="27"/>
      <c r="W56" s="214" t="s">
        <v>190</v>
      </c>
      <c r="X56" s="215"/>
      <c r="Y56" s="68"/>
      <c r="Z56" s="148"/>
      <c r="AA56" s="148"/>
      <c r="AB56" s="148"/>
      <c r="AC56" s="230">
        <f>U56*(U58+X58)</f>
        <v>0</v>
      </c>
      <c r="AD56" s="230"/>
      <c r="AE56" s="147"/>
    </row>
    <row r="57" spans="1:32" ht="18" customHeight="1" x14ac:dyDescent="0.3">
      <c r="A57" s="18"/>
      <c r="B57" s="21"/>
      <c r="C57" s="156"/>
      <c r="D57" s="166" t="s">
        <v>30</v>
      </c>
      <c r="E57" s="170">
        <f>15.97</f>
        <v>15.97</v>
      </c>
      <c r="F57" s="76"/>
      <c r="G57" s="168" t="s">
        <v>193</v>
      </c>
      <c r="H57" s="64"/>
      <c r="I57" s="67"/>
      <c r="J57" s="180">
        <f>E57*(E59+E60+H59+H60+K59+K60+N59+N60)</f>
        <v>0</v>
      </c>
      <c r="K57" s="180"/>
      <c r="L57" s="180"/>
      <c r="M57" s="180"/>
      <c r="N57" s="180"/>
      <c r="O57" s="157"/>
      <c r="P57" s="25"/>
      <c r="S57" s="147"/>
      <c r="T57" s="60"/>
      <c r="U57" s="62"/>
      <c r="V57" s="28"/>
      <c r="W57" s="216"/>
      <c r="X57" s="217"/>
      <c r="Y57" s="68"/>
      <c r="Z57" s="148"/>
      <c r="AA57" s="148"/>
      <c r="AB57" s="148"/>
      <c r="AC57" s="148"/>
      <c r="AD57" s="148"/>
      <c r="AE57" s="147"/>
    </row>
    <row r="58" spans="1:32" ht="18" customHeight="1" x14ac:dyDescent="0.3">
      <c r="A58" s="18"/>
      <c r="B58" s="21"/>
      <c r="C58" s="156"/>
      <c r="D58" s="167"/>
      <c r="E58" s="171"/>
      <c r="F58" s="77"/>
      <c r="G58" s="169"/>
      <c r="H58" s="66"/>
      <c r="I58" s="67"/>
      <c r="J58" s="180"/>
      <c r="K58" s="180"/>
      <c r="L58" s="180"/>
      <c r="M58" s="180"/>
      <c r="N58" s="180"/>
      <c r="O58" s="157"/>
      <c r="P58" s="25"/>
      <c r="S58" s="147"/>
      <c r="T58" s="32" t="s">
        <v>79</v>
      </c>
      <c r="U58" s="31"/>
      <c r="V58" s="72"/>
      <c r="W58" s="32" t="s">
        <v>80</v>
      </c>
      <c r="X58" s="33"/>
      <c r="Y58" s="68"/>
      <c r="Z58" s="149"/>
      <c r="AA58" s="150"/>
      <c r="AB58" s="151"/>
      <c r="AC58" s="149"/>
      <c r="AD58" s="150"/>
      <c r="AE58" s="147"/>
    </row>
    <row r="59" spans="1:32" ht="18" customHeight="1" x14ac:dyDescent="0.3">
      <c r="A59" s="18"/>
      <c r="B59" s="21"/>
      <c r="C59" s="159"/>
      <c r="D59" s="111" t="s">
        <v>156</v>
      </c>
      <c r="E59" s="31"/>
      <c r="F59" s="38"/>
      <c r="G59" s="111" t="s">
        <v>155</v>
      </c>
      <c r="H59" s="31"/>
      <c r="I59" s="38"/>
      <c r="J59" s="32" t="s">
        <v>33</v>
      </c>
      <c r="K59" s="33"/>
      <c r="L59" s="38"/>
      <c r="M59" s="32" t="s">
        <v>34</v>
      </c>
      <c r="N59" s="33"/>
      <c r="O59" s="157"/>
      <c r="P59" s="25"/>
      <c r="S59" s="147"/>
      <c r="T59" s="152"/>
      <c r="U59" s="152"/>
      <c r="V59" s="152"/>
      <c r="W59" s="152"/>
      <c r="X59" s="152"/>
      <c r="Y59" s="108"/>
      <c r="Z59" s="152"/>
      <c r="AA59" s="152"/>
      <c r="AB59" s="152"/>
      <c r="AC59" s="152"/>
      <c r="AD59" s="152"/>
      <c r="AE59" s="147"/>
    </row>
    <row r="60" spans="1:32" s="3" customFormat="1" ht="18" customHeight="1" x14ac:dyDescent="0.3">
      <c r="A60" s="13"/>
      <c r="B60" s="14"/>
      <c r="C60" s="157"/>
      <c r="D60" s="30" t="s">
        <v>19</v>
      </c>
      <c r="E60" s="31"/>
      <c r="F60" s="38"/>
      <c r="G60" s="30" t="s">
        <v>32</v>
      </c>
      <c r="H60" s="31"/>
      <c r="I60" s="38"/>
      <c r="J60" s="32" t="s">
        <v>20</v>
      </c>
      <c r="K60" s="33"/>
      <c r="L60" s="38"/>
      <c r="M60" s="32" t="s">
        <v>21</v>
      </c>
      <c r="N60" s="33"/>
      <c r="O60" s="156"/>
      <c r="P60" s="43"/>
      <c r="S60" s="146"/>
      <c r="T60" s="165" t="s">
        <v>204</v>
      </c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</row>
    <row r="61" spans="1:32" s="3" customFormat="1" ht="18" customHeight="1" x14ac:dyDescent="0.3">
      <c r="A61" s="12"/>
      <c r="B61" s="8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43"/>
      <c r="S61" s="146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</row>
    <row r="62" spans="1:32" ht="18" customHeight="1" x14ac:dyDescent="0.3">
      <c r="A62" s="11"/>
      <c r="B62" s="7"/>
      <c r="P62" s="138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</row>
    <row r="63" spans="1:32" s="3" customFormat="1" ht="18" customHeight="1" x14ac:dyDescent="0.3">
      <c r="A63" s="12"/>
      <c r="B63" s="8"/>
      <c r="C63" s="44"/>
      <c r="D63" s="188" t="s">
        <v>64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38"/>
      <c r="S63" s="147"/>
      <c r="T63" s="59" t="s">
        <v>81</v>
      </c>
      <c r="U63" s="61">
        <f>51</f>
        <v>51</v>
      </c>
      <c r="V63" s="27"/>
      <c r="W63" s="63" t="s">
        <v>191</v>
      </c>
      <c r="X63" s="64"/>
      <c r="Y63" s="36"/>
      <c r="Z63" s="153"/>
      <c r="AA63" s="153"/>
      <c r="AB63" s="152"/>
      <c r="AC63" s="229">
        <f>U63*(U65+U66+U67+U68+U69+U70+X65+X66+X67+X68+X69+X70+AA65+AA66+AA67+AA68+AA69)</f>
        <v>0</v>
      </c>
      <c r="AD63" s="229"/>
      <c r="AE63" s="147"/>
    </row>
    <row r="64" spans="1:32" ht="18" customHeight="1" x14ac:dyDescent="0.3">
      <c r="A64" s="11"/>
      <c r="B64" s="7"/>
      <c r="C64" s="44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1"/>
      <c r="S64" s="147"/>
      <c r="T64" s="60"/>
      <c r="U64" s="62"/>
      <c r="V64" s="28"/>
      <c r="W64" s="65"/>
      <c r="X64" s="66"/>
      <c r="Y64" s="36"/>
      <c r="Z64" s="153"/>
      <c r="AA64" s="153"/>
      <c r="AB64" s="152"/>
      <c r="AC64" s="149"/>
      <c r="AD64" s="154"/>
      <c r="AE64" s="147"/>
    </row>
    <row r="65" spans="1:31" ht="18" customHeight="1" x14ac:dyDescent="0.3">
      <c r="A65" s="11"/>
      <c r="B65" s="7"/>
      <c r="C65" s="45"/>
      <c r="D65" s="46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181"/>
      <c r="S65" s="147"/>
      <c r="T65" s="32" t="s">
        <v>0</v>
      </c>
      <c r="U65" s="31"/>
      <c r="V65" s="72"/>
      <c r="W65" s="32" t="s">
        <v>196</v>
      </c>
      <c r="X65" s="33"/>
      <c r="Y65" s="34"/>
      <c r="Z65" s="32" t="s">
        <v>6</v>
      </c>
      <c r="AA65" s="33"/>
      <c r="AB65" s="112"/>
      <c r="AC65" s="149"/>
      <c r="AD65" s="154"/>
      <c r="AE65" s="147"/>
    </row>
    <row r="66" spans="1:31" ht="18" customHeight="1" x14ac:dyDescent="0.3">
      <c r="A66" s="11"/>
      <c r="B66" s="7"/>
      <c r="C66" s="45"/>
      <c r="D66" s="166" t="s">
        <v>65</v>
      </c>
      <c r="E66" s="170">
        <f>17.5</f>
        <v>17.5</v>
      </c>
      <c r="F66" s="27"/>
      <c r="G66" s="168" t="s">
        <v>67</v>
      </c>
      <c r="H66" s="64"/>
      <c r="I66" s="78"/>
      <c r="J66" s="186">
        <f>E66*(E68+H68+K68+N68)</f>
        <v>0</v>
      </c>
      <c r="K66" s="186"/>
      <c r="L66" s="186"/>
      <c r="M66" s="186"/>
      <c r="N66" s="186"/>
      <c r="O66" s="46"/>
      <c r="P66" s="181"/>
      <c r="S66" s="147"/>
      <c r="T66" s="32" t="s">
        <v>82</v>
      </c>
      <c r="U66" s="33"/>
      <c r="V66" s="73"/>
      <c r="W66" s="32" t="s">
        <v>85</v>
      </c>
      <c r="X66" s="33"/>
      <c r="Y66" s="34"/>
      <c r="Z66" s="32" t="s">
        <v>87</v>
      </c>
      <c r="AA66" s="33"/>
      <c r="AB66" s="112"/>
      <c r="AC66" s="149"/>
      <c r="AD66" s="154"/>
      <c r="AE66" s="147"/>
    </row>
    <row r="67" spans="1:31" s="4" customFormat="1" ht="18" customHeight="1" x14ac:dyDescent="0.3">
      <c r="A67" s="11"/>
      <c r="B67" s="7"/>
      <c r="C67" s="45"/>
      <c r="D67" s="167"/>
      <c r="E67" s="171"/>
      <c r="F67" s="28"/>
      <c r="G67" s="169"/>
      <c r="H67" s="66"/>
      <c r="I67" s="78"/>
      <c r="J67" s="187"/>
      <c r="K67" s="187"/>
      <c r="L67" s="187"/>
      <c r="M67" s="187"/>
      <c r="N67" s="187"/>
      <c r="O67" s="46"/>
      <c r="P67" s="181"/>
      <c r="S67" s="147"/>
      <c r="T67" s="32" t="s">
        <v>1</v>
      </c>
      <c r="U67" s="33"/>
      <c r="V67" s="73"/>
      <c r="W67" s="32" t="s">
        <v>4</v>
      </c>
      <c r="X67" s="33"/>
      <c r="Y67" s="34"/>
      <c r="Z67" s="32" t="s">
        <v>88</v>
      </c>
      <c r="AA67" s="33"/>
      <c r="AB67" s="112"/>
      <c r="AC67" s="149"/>
      <c r="AD67" s="154"/>
      <c r="AE67" s="147"/>
    </row>
    <row r="68" spans="1:31" ht="18" customHeight="1" x14ac:dyDescent="0.3">
      <c r="A68" s="11"/>
      <c r="B68" s="7"/>
      <c r="C68" s="47"/>
      <c r="D68" s="176" t="s">
        <v>200</v>
      </c>
      <c r="E68" s="177"/>
      <c r="F68" s="92"/>
      <c r="G68" s="176" t="s">
        <v>199</v>
      </c>
      <c r="H68" s="177"/>
      <c r="I68" s="93"/>
      <c r="J68" s="176" t="s">
        <v>201</v>
      </c>
      <c r="K68" s="177"/>
      <c r="L68" s="94"/>
      <c r="M68" s="176" t="s">
        <v>202</v>
      </c>
      <c r="N68" s="177"/>
      <c r="O68" s="46"/>
      <c r="P68" s="181"/>
      <c r="S68" s="147"/>
      <c r="T68" s="32" t="s">
        <v>8</v>
      </c>
      <c r="U68" s="33"/>
      <c r="V68" s="73"/>
      <c r="W68" s="32" t="s">
        <v>86</v>
      </c>
      <c r="X68" s="33"/>
      <c r="Y68" s="34"/>
      <c r="Z68" s="32" t="s">
        <v>89</v>
      </c>
      <c r="AA68" s="33"/>
      <c r="AB68" s="112"/>
      <c r="AC68" s="149"/>
      <c r="AD68" s="154"/>
      <c r="AE68" s="147"/>
    </row>
    <row r="69" spans="1:31" ht="18" customHeight="1" x14ac:dyDescent="0.3">
      <c r="A69" s="11"/>
      <c r="B69" s="7"/>
      <c r="C69" s="47"/>
      <c r="D69" s="176"/>
      <c r="E69" s="177"/>
      <c r="F69" s="92"/>
      <c r="G69" s="176"/>
      <c r="H69" s="177"/>
      <c r="I69" s="93"/>
      <c r="J69" s="176"/>
      <c r="K69" s="177"/>
      <c r="L69" s="92"/>
      <c r="M69" s="176"/>
      <c r="N69" s="177"/>
      <c r="O69" s="46"/>
      <c r="P69" s="23"/>
      <c r="S69" s="147"/>
      <c r="T69" s="30" t="s">
        <v>83</v>
      </c>
      <c r="U69" s="33"/>
      <c r="V69" s="73"/>
      <c r="W69" s="32" t="s">
        <v>5</v>
      </c>
      <c r="X69" s="33"/>
      <c r="Y69" s="34"/>
      <c r="Z69" s="32" t="s">
        <v>198</v>
      </c>
      <c r="AA69" s="33"/>
      <c r="AB69" s="112"/>
      <c r="AC69" s="149"/>
      <c r="AD69" s="154"/>
      <c r="AE69" s="147"/>
    </row>
    <row r="70" spans="1:31" s="3" customFormat="1" ht="18" customHeight="1" x14ac:dyDescent="0.3">
      <c r="A70" s="12"/>
      <c r="B70" s="8"/>
      <c r="C70" s="47"/>
      <c r="D70" s="176"/>
      <c r="E70" s="177"/>
      <c r="F70" s="92"/>
      <c r="G70" s="176"/>
      <c r="H70" s="177"/>
      <c r="I70" s="93"/>
      <c r="J70" s="176"/>
      <c r="K70" s="177"/>
      <c r="L70" s="92"/>
      <c r="M70" s="176"/>
      <c r="N70" s="177"/>
      <c r="O70" s="46"/>
      <c r="P70" s="29"/>
      <c r="S70" s="147"/>
      <c r="T70" s="32" t="s">
        <v>84</v>
      </c>
      <c r="U70" s="31"/>
      <c r="V70" s="34"/>
      <c r="W70" s="32" t="s">
        <v>181</v>
      </c>
      <c r="X70" s="33"/>
      <c r="Y70" s="34"/>
      <c r="Z70" s="32"/>
      <c r="AA70" s="33"/>
      <c r="AB70" s="109"/>
      <c r="AC70" s="149"/>
      <c r="AD70" s="154"/>
      <c r="AE70" s="147"/>
    </row>
    <row r="71" spans="1:31" s="3" customFormat="1" ht="18" customHeight="1" x14ac:dyDescent="0.3">
      <c r="A71" s="12"/>
      <c r="B71" s="8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46"/>
      <c r="P71" s="29"/>
      <c r="S71" s="147"/>
      <c r="T71" s="152"/>
      <c r="U71" s="152"/>
      <c r="V71" s="152"/>
      <c r="W71" s="152"/>
      <c r="X71" s="152"/>
      <c r="Y71" s="152"/>
      <c r="Z71" s="152"/>
      <c r="AA71" s="152"/>
      <c r="AB71" s="108"/>
      <c r="AC71" s="152"/>
      <c r="AD71" s="152"/>
      <c r="AE71" s="147"/>
    </row>
    <row r="72" spans="1:31" s="3" customFormat="1" ht="18" customHeight="1" x14ac:dyDescent="0.3">
      <c r="A72" s="12"/>
      <c r="B72" s="8"/>
      <c r="D72" s="43"/>
      <c r="H72" s="118"/>
      <c r="I72" s="118"/>
      <c r="J72" s="118"/>
      <c r="K72" s="118"/>
      <c r="L72" s="118"/>
      <c r="M72" s="118"/>
      <c r="N72" s="118"/>
      <c r="O72" s="118"/>
      <c r="P72" s="29"/>
      <c r="S72" s="25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25"/>
    </row>
    <row r="73" spans="1:31" s="3" customFormat="1" ht="18" customHeight="1" x14ac:dyDescent="0.3">
      <c r="A73" s="12"/>
      <c r="B73" s="8"/>
      <c r="C73" s="48"/>
      <c r="D73" s="172" t="s">
        <v>48</v>
      </c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43"/>
      <c r="T73" s="218" t="s">
        <v>189</v>
      </c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</row>
    <row r="74" spans="1:31" s="3" customFormat="1" ht="18" customHeight="1" x14ac:dyDescent="0.3">
      <c r="C74" s="48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39"/>
      <c r="Q74" s="118"/>
      <c r="R74" s="118"/>
      <c r="S74" s="118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</row>
    <row r="75" spans="1:31" s="3" customFormat="1" ht="19.05" customHeight="1" x14ac:dyDescent="0.3">
      <c r="A75" s="8"/>
      <c r="B75" s="8"/>
      <c r="C75" s="49"/>
      <c r="D75" s="5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43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</row>
    <row r="76" spans="1:31" s="3" customFormat="1" ht="19.05" customHeight="1" x14ac:dyDescent="0.3">
      <c r="A76" s="8"/>
      <c r="B76" s="8"/>
      <c r="C76" s="49"/>
      <c r="D76" s="166" t="s">
        <v>31</v>
      </c>
      <c r="E76" s="170">
        <f>15.95</f>
        <v>15.95</v>
      </c>
      <c r="F76" s="27"/>
      <c r="G76" s="168" t="s">
        <v>194</v>
      </c>
      <c r="H76" s="64"/>
      <c r="I76" s="70"/>
      <c r="J76" s="220">
        <f>E76*(E78+H78+K78+N78)</f>
        <v>0</v>
      </c>
      <c r="K76" s="220"/>
      <c r="L76" s="220"/>
      <c r="M76" s="220"/>
      <c r="N76" s="220"/>
      <c r="O76" s="50"/>
      <c r="P76" s="43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</row>
    <row r="77" spans="1:31" s="3" customFormat="1" ht="18" customHeight="1" x14ac:dyDescent="0.3">
      <c r="A77" s="8"/>
      <c r="B77" s="8"/>
      <c r="C77" s="49"/>
      <c r="D77" s="167"/>
      <c r="E77" s="171"/>
      <c r="F77" s="28"/>
      <c r="G77" s="169"/>
      <c r="H77" s="66"/>
      <c r="I77" s="70"/>
      <c r="J77" s="221"/>
      <c r="K77" s="221"/>
      <c r="L77" s="221"/>
      <c r="M77" s="221"/>
      <c r="N77" s="221"/>
      <c r="O77" s="50"/>
      <c r="P77" s="43"/>
    </row>
    <row r="78" spans="1:31" s="3" customFormat="1" ht="18" x14ac:dyDescent="0.3">
      <c r="A78" s="8"/>
      <c r="B78" s="8"/>
      <c r="C78" s="51"/>
      <c r="D78" s="32" t="s">
        <v>95</v>
      </c>
      <c r="E78" s="33"/>
      <c r="F78" s="49"/>
      <c r="G78" s="32" t="s">
        <v>100</v>
      </c>
      <c r="H78" s="33"/>
      <c r="I78" s="70"/>
      <c r="J78" s="32" t="s">
        <v>114</v>
      </c>
      <c r="K78" s="33"/>
      <c r="L78" s="89"/>
      <c r="M78" s="32" t="s">
        <v>118</v>
      </c>
      <c r="N78" s="33"/>
      <c r="O78" s="50"/>
      <c r="P78" s="43"/>
      <c r="T78" s="206" t="s">
        <v>197</v>
      </c>
      <c r="U78" s="206"/>
      <c r="V78" s="206"/>
      <c r="W78" s="206"/>
      <c r="X78" s="206"/>
      <c r="Y78" s="206"/>
      <c r="Z78" s="206"/>
      <c r="AA78" s="206"/>
      <c r="AC78" s="207"/>
      <c r="AD78" s="207"/>
      <c r="AE78" s="207"/>
    </row>
    <row r="79" spans="1:31" ht="18" x14ac:dyDescent="0.3">
      <c r="A79" s="7"/>
      <c r="B79" s="7"/>
      <c r="C79" s="50"/>
      <c r="D79" s="50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22"/>
      <c r="S79" s="4"/>
      <c r="T79" s="206"/>
      <c r="U79" s="206"/>
      <c r="V79" s="206"/>
      <c r="W79" s="206"/>
      <c r="X79" s="206"/>
      <c r="Y79" s="206"/>
      <c r="Z79" s="206"/>
      <c r="AA79" s="206"/>
      <c r="AB79" s="3"/>
      <c r="AC79" s="207"/>
      <c r="AD79" s="207"/>
      <c r="AE79" s="207"/>
    </row>
    <row r="80" spans="1:31" ht="18" customHeight="1" x14ac:dyDescent="0.3">
      <c r="A80" s="7"/>
      <c r="B80" s="7"/>
      <c r="C80" s="3"/>
      <c r="D80" s="3"/>
      <c r="E80" s="3"/>
      <c r="F80" s="3"/>
      <c r="G80" s="3"/>
      <c r="H80" s="3"/>
      <c r="I80" s="3"/>
      <c r="J80" s="3"/>
      <c r="K80" s="25"/>
      <c r="L80" s="4"/>
      <c r="M80" s="4"/>
      <c r="N80" s="4"/>
      <c r="O80" s="124"/>
      <c r="P80" s="22"/>
      <c r="S80" s="4"/>
      <c r="T80" s="32" t="s">
        <v>177</v>
      </c>
      <c r="U80" s="120">
        <f>E14+E15+E16+E17+E18+E19+E20+E21+H14+H15+H16+H17+H18+H19+H20+H21+K14+K15+K16+K17+K18+K19+K20+K21+N14+N15+N16+N17+N18+N19+N20+N21+E26+E27+E28+E29+E30+E31+H26+H27+H28+H29+H30+H31+K26+K27+K28+K29+K30+K31+N26+N27+N28+N29+N30+N31+E35+E36+H35+H36+K35+K36+N35+N36+E40+H40+K40+N40+E44+H44+K44+N44+E48+E49+H48+H49+K48+K49+N48+N49+E53+E54+H53+H54+K53+K54+N53+N54+E59+E60+H59+H60+K59+K60+N59+N60+E68+H68+K68+N68</f>
        <v>0</v>
      </c>
      <c r="V80" s="33"/>
      <c r="W80" s="32" t="s">
        <v>42</v>
      </c>
      <c r="X80" s="129">
        <f>U14+U15+X14+X15+AA14+AA15+AD14+AD15</f>
        <v>0</v>
      </c>
      <c r="Y80" s="130"/>
      <c r="Z80" s="32" t="s">
        <v>179</v>
      </c>
      <c r="AA80" s="123">
        <f>U58+X58+U65+U66+U67+U68+U69+U70+X65+X66+X67+X68+X69+X70+AA65+AA66+AA67+AA68+AA69</f>
        <v>0</v>
      </c>
      <c r="AB80" s="3"/>
      <c r="AC80" s="207"/>
      <c r="AD80" s="207"/>
      <c r="AE80" s="207"/>
    </row>
    <row r="81" spans="1:31" ht="18" customHeight="1" x14ac:dyDescent="0.3">
      <c r="A81" s="7"/>
      <c r="B81" s="7"/>
      <c r="C81" s="52"/>
      <c r="D81" s="173" t="s">
        <v>75</v>
      </c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25"/>
      <c r="S81" s="4"/>
      <c r="T81" s="32" t="s">
        <v>31</v>
      </c>
      <c r="U81" s="120">
        <f>E78+H78+K78+N78</f>
        <v>0</v>
      </c>
      <c r="V81" s="33"/>
      <c r="W81" s="128" t="s">
        <v>43</v>
      </c>
      <c r="X81" s="123">
        <f>U22+U23+U24+U25+U26+U27+X22+X23+X24+X25+X26+X27+AA22+AA23+AA24+AA25+AA26+AA27+AD22+AD23+AD24+AD25</f>
        <v>0</v>
      </c>
      <c r="Y81" s="126"/>
      <c r="Z81" s="209"/>
      <c r="AA81" s="209"/>
      <c r="AB81" s="3"/>
      <c r="AC81" s="207"/>
      <c r="AD81" s="207"/>
      <c r="AE81" s="207"/>
    </row>
    <row r="82" spans="1:31" ht="18" customHeight="1" x14ac:dyDescent="0.3">
      <c r="A82" s="3"/>
      <c r="B82" s="3"/>
      <c r="C82" s="52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25"/>
      <c r="Q82" s="126"/>
      <c r="R82" s="124"/>
      <c r="S82" s="127"/>
      <c r="T82" s="33" t="s">
        <v>178</v>
      </c>
      <c r="U82" s="123">
        <f>E86+E87+E88+H86+H87+H88+K86+K87+K88+N86+N87+N88</f>
        <v>0</v>
      </c>
      <c r="V82" s="132"/>
      <c r="W82" s="128" t="s">
        <v>44</v>
      </c>
      <c r="X82" s="131">
        <f>U34+U35+U36+X34+X35+X36+AA34+AA35+AA36+AD34+AD35+AD36</f>
        <v>0</v>
      </c>
      <c r="Y82" s="119"/>
      <c r="Z82" s="210"/>
      <c r="AA82" s="210"/>
      <c r="AB82" s="119"/>
      <c r="AC82" s="208"/>
      <c r="AD82" s="208"/>
      <c r="AE82" s="208"/>
    </row>
    <row r="83" spans="1:31" s="3" customFormat="1" ht="19.05" customHeight="1" x14ac:dyDescent="0.3">
      <c r="A83" s="8"/>
      <c r="B83" s="8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  <c r="P83" s="25"/>
      <c r="T83" s="115"/>
      <c r="U83" s="115"/>
      <c r="V83" s="5"/>
      <c r="W83" s="32" t="s">
        <v>45</v>
      </c>
      <c r="X83" s="123">
        <f>U43</f>
        <v>0</v>
      </c>
      <c r="Y83" s="126"/>
      <c r="Z83" s="209"/>
      <c r="AA83" s="209"/>
      <c r="AC83" s="207"/>
      <c r="AD83" s="207"/>
      <c r="AE83" s="207"/>
    </row>
    <row r="84" spans="1:31" s="3" customFormat="1" ht="19.05" customHeight="1" x14ac:dyDescent="0.3">
      <c r="A84" s="9"/>
      <c r="B84" s="8"/>
      <c r="C84" s="53"/>
      <c r="D84" s="166" t="s">
        <v>76</v>
      </c>
      <c r="E84" s="170">
        <f>28.2</f>
        <v>28.2</v>
      </c>
      <c r="F84" s="27"/>
      <c r="G84" s="168" t="s">
        <v>63</v>
      </c>
      <c r="H84" s="64"/>
      <c r="I84" s="55"/>
      <c r="J84" s="203">
        <f>E84*(E86+E87+E88+H86+H87+H88+K86+K87+K88+N86+N87+N88)</f>
        <v>0</v>
      </c>
      <c r="K84" s="203"/>
      <c r="L84" s="203"/>
      <c r="M84" s="203"/>
      <c r="N84" s="203"/>
      <c r="O84" s="53"/>
      <c r="P84" s="25"/>
      <c r="Y84" s="1"/>
      <c r="Z84" s="1"/>
      <c r="AA84" s="1"/>
    </row>
    <row r="85" spans="1:31" s="3" customFormat="1" ht="18" customHeight="1" x14ac:dyDescent="0.3">
      <c r="A85" s="9"/>
      <c r="B85" s="8"/>
      <c r="C85" s="53"/>
      <c r="D85" s="167"/>
      <c r="E85" s="171"/>
      <c r="F85" s="28"/>
      <c r="G85" s="169"/>
      <c r="H85" s="66"/>
      <c r="I85" s="55"/>
      <c r="J85" s="204"/>
      <c r="K85" s="204"/>
      <c r="L85" s="204"/>
      <c r="M85" s="204"/>
      <c r="N85" s="204"/>
      <c r="O85" s="53"/>
      <c r="P85" s="25"/>
      <c r="Y85" s="1"/>
      <c r="Z85" s="1"/>
      <c r="AA85" s="1"/>
    </row>
    <row r="86" spans="1:31" ht="18" customHeight="1" x14ac:dyDescent="0.3">
      <c r="A86" s="10"/>
      <c r="B86" s="7"/>
      <c r="C86" s="53"/>
      <c r="D86" s="32" t="s">
        <v>56</v>
      </c>
      <c r="E86" s="33"/>
      <c r="F86" s="53"/>
      <c r="G86" s="32" t="s">
        <v>59</v>
      </c>
      <c r="H86" s="33"/>
      <c r="I86" s="55"/>
      <c r="J86" s="32" t="s">
        <v>68</v>
      </c>
      <c r="K86" s="33"/>
      <c r="L86" s="90"/>
      <c r="M86" s="32" t="s">
        <v>71</v>
      </c>
      <c r="N86" s="33"/>
      <c r="O86" s="53"/>
      <c r="P86" s="23"/>
      <c r="S86" s="4"/>
      <c r="T86" s="211" t="s">
        <v>77</v>
      </c>
      <c r="U86" s="211"/>
      <c r="V86" s="211"/>
      <c r="W86" s="211"/>
      <c r="X86" s="222">
        <f>(U80+U81*2+U82*2+X80*2+X81*2+X82*2+X83*2+AA80*2)/12</f>
        <v>0</v>
      </c>
      <c r="Y86" s="223"/>
      <c r="Z86" s="223"/>
      <c r="AA86" s="224"/>
    </row>
    <row r="87" spans="1:31" s="2" customFormat="1" ht="18" customHeight="1" x14ac:dyDescent="0.3">
      <c r="A87" s="9"/>
      <c r="B87" s="8"/>
      <c r="C87" s="53"/>
      <c r="D87" s="32" t="s">
        <v>57</v>
      </c>
      <c r="E87" s="33"/>
      <c r="F87" s="53"/>
      <c r="G87" s="32" t="s">
        <v>60</v>
      </c>
      <c r="H87" s="33"/>
      <c r="I87" s="55"/>
      <c r="J87" s="32" t="s">
        <v>69</v>
      </c>
      <c r="K87" s="33"/>
      <c r="L87" s="53"/>
      <c r="M87" s="32" t="s">
        <v>72</v>
      </c>
      <c r="N87" s="33"/>
      <c r="O87" s="53"/>
      <c r="P87" s="29"/>
      <c r="T87" s="211"/>
      <c r="U87" s="211"/>
      <c r="V87" s="211"/>
      <c r="W87" s="211"/>
      <c r="X87" s="225"/>
      <c r="Y87" s="226"/>
      <c r="Z87" s="226"/>
      <c r="AA87" s="227"/>
    </row>
    <row r="88" spans="1:31" s="2" customFormat="1" ht="18" customHeight="1" x14ac:dyDescent="0.3">
      <c r="A88" s="9"/>
      <c r="B88" s="8"/>
      <c r="C88" s="56"/>
      <c r="D88" s="32" t="s">
        <v>58</v>
      </c>
      <c r="E88" s="33"/>
      <c r="F88" s="56"/>
      <c r="G88" s="32" t="s">
        <v>61</v>
      </c>
      <c r="H88" s="33"/>
      <c r="I88" s="56"/>
      <c r="J88" s="32" t="s">
        <v>70</v>
      </c>
      <c r="K88" s="33"/>
      <c r="L88" s="91"/>
      <c r="M88" s="32" t="s">
        <v>73</v>
      </c>
      <c r="N88" s="33"/>
      <c r="O88" s="56"/>
      <c r="P88" s="29"/>
      <c r="T88" s="212" t="s">
        <v>24</v>
      </c>
      <c r="U88" s="212"/>
      <c r="V88" s="212"/>
      <c r="W88" s="212"/>
      <c r="X88" s="228">
        <f>J12+J24+J33+J38+J42+J46+J51+J57+J66+J76+J84+Z12+Z20+Z32+AC41+AC56+AC63</f>
        <v>0</v>
      </c>
      <c r="Y88" s="211"/>
      <c r="Z88" s="211"/>
      <c r="AA88" s="211"/>
    </row>
    <row r="89" spans="1:31" s="2" customFormat="1" ht="18" customHeight="1" x14ac:dyDescent="0.3">
      <c r="A89" s="9"/>
      <c r="B89" s="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29"/>
      <c r="T89" s="212"/>
      <c r="U89" s="212"/>
      <c r="V89" s="212"/>
      <c r="W89" s="212"/>
      <c r="X89" s="211"/>
      <c r="Y89" s="211"/>
      <c r="Z89" s="211"/>
      <c r="AA89" s="211"/>
    </row>
    <row r="90" spans="1:31" s="2" customFormat="1" ht="18" customHeight="1" x14ac:dyDescent="0.3">
      <c r="A90" s="8"/>
      <c r="B90" s="8"/>
      <c r="P90" s="29"/>
      <c r="U90" s="202" t="s">
        <v>182</v>
      </c>
      <c r="V90" s="202"/>
      <c r="W90" s="202"/>
      <c r="X90" s="202"/>
      <c r="Y90" s="202"/>
      <c r="Z90" s="202"/>
      <c r="AA90" s="202"/>
      <c r="AB90" s="202"/>
      <c r="AC90" s="202"/>
      <c r="AD90" s="202"/>
      <c r="AE90" s="116"/>
    </row>
    <row r="91" spans="1:31" ht="18" customHeight="1" x14ac:dyDescent="0.3">
      <c r="A91" s="7"/>
      <c r="B91" s="7"/>
      <c r="P91" s="23"/>
      <c r="S91" s="4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116"/>
    </row>
    <row r="92" spans="1:31" ht="19.0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6"/>
      <c r="V92" s="7"/>
      <c r="W92" s="7"/>
      <c r="X92" s="7"/>
      <c r="Y92" s="7"/>
      <c r="AD92" s="7"/>
    </row>
  </sheetData>
  <sheetProtection algorithmName="SHA-512" hashValue="L8JsiSRcjq8SDMZmHTVPzZoXDba2r4fP+Z7oW0KsQ/XjY2LpYvCzM+grUuIWKCNRI4pt2KnRyLNA3PDzn+HPeg==" saltValue="K6n/wVq42mjNz0ePWT1pNg==" spinCount="100000" sheet="1" objects="1" scenarios="1" selectLockedCells="1"/>
  <mergeCells count="104">
    <mergeCell ref="U90:AD91"/>
    <mergeCell ref="J84:N85"/>
    <mergeCell ref="Z12:AD13"/>
    <mergeCell ref="Z20:AD21"/>
    <mergeCell ref="Z32:AD33"/>
    <mergeCell ref="T78:AA79"/>
    <mergeCell ref="AC78:AE83"/>
    <mergeCell ref="Z81:AA83"/>
    <mergeCell ref="T86:W87"/>
    <mergeCell ref="T88:W89"/>
    <mergeCell ref="D22:N22"/>
    <mergeCell ref="W49:AD49"/>
    <mergeCell ref="W50:AD50"/>
    <mergeCell ref="W56:X57"/>
    <mergeCell ref="T73:AE76"/>
    <mergeCell ref="J76:N77"/>
    <mergeCell ref="X86:AA87"/>
    <mergeCell ref="X88:AA89"/>
    <mergeCell ref="AC63:AD63"/>
    <mergeCell ref="AC56:AD56"/>
    <mergeCell ref="AC41:AD41"/>
    <mergeCell ref="X41:X42"/>
    <mergeCell ref="J46:N47"/>
    <mergeCell ref="G24:H25"/>
    <mergeCell ref="J24:N25"/>
    <mergeCell ref="J33:N34"/>
    <mergeCell ref="J38:N39"/>
    <mergeCell ref="J42:N43"/>
    <mergeCell ref="D42:D43"/>
    <mergeCell ref="D38:D39"/>
    <mergeCell ref="G42:G43"/>
    <mergeCell ref="E42:E43"/>
    <mergeCell ref="G38:G39"/>
    <mergeCell ref="E38:E39"/>
    <mergeCell ref="E51:E52"/>
    <mergeCell ref="G46:G47"/>
    <mergeCell ref="E46:E47"/>
    <mergeCell ref="D57:D58"/>
    <mergeCell ref="G57:G58"/>
    <mergeCell ref="E57:E58"/>
    <mergeCell ref="E24:E25"/>
    <mergeCell ref="D24:D25"/>
    <mergeCell ref="D33:D34"/>
    <mergeCell ref="E33:E34"/>
    <mergeCell ref="W1:AE2"/>
    <mergeCell ref="D3:AE4"/>
    <mergeCell ref="D9:O10"/>
    <mergeCell ref="J12:N13"/>
    <mergeCell ref="D11:N11"/>
    <mergeCell ref="O11:O21"/>
    <mergeCell ref="D12:D13"/>
    <mergeCell ref="E12:E13"/>
    <mergeCell ref="G12:H13"/>
    <mergeCell ref="F14:F21"/>
    <mergeCell ref="L14:L21"/>
    <mergeCell ref="D5:AE7"/>
    <mergeCell ref="D76:D77"/>
    <mergeCell ref="D73:O74"/>
    <mergeCell ref="D81:O82"/>
    <mergeCell ref="T9:AE10"/>
    <mergeCell ref="T17:AE18"/>
    <mergeCell ref="D68:D70"/>
    <mergeCell ref="E68:E70"/>
    <mergeCell ref="G68:G70"/>
    <mergeCell ref="H68:H70"/>
    <mergeCell ref="J68:J70"/>
    <mergeCell ref="K68:K70"/>
    <mergeCell ref="M68:M70"/>
    <mergeCell ref="N68:N70"/>
    <mergeCell ref="G33:G34"/>
    <mergeCell ref="D51:D52"/>
    <mergeCell ref="D46:D47"/>
    <mergeCell ref="J51:N52"/>
    <mergeCell ref="J57:N58"/>
    <mergeCell ref="P64:P68"/>
    <mergeCell ref="T45:AD46"/>
    <mergeCell ref="W48:AD48"/>
    <mergeCell ref="J66:N67"/>
    <mergeCell ref="D63:O64"/>
    <mergeCell ref="G51:G52"/>
    <mergeCell ref="T29:AE30"/>
    <mergeCell ref="T38:AE39"/>
    <mergeCell ref="T53:AE54"/>
    <mergeCell ref="T60:AE61"/>
    <mergeCell ref="D84:D85"/>
    <mergeCell ref="G84:G85"/>
    <mergeCell ref="E84:E85"/>
    <mergeCell ref="W12:W13"/>
    <mergeCell ref="U12:U13"/>
    <mergeCell ref="T12:T13"/>
    <mergeCell ref="T20:T21"/>
    <mergeCell ref="T32:T33"/>
    <mergeCell ref="U20:U21"/>
    <mergeCell ref="U32:U33"/>
    <mergeCell ref="W32:W33"/>
    <mergeCell ref="W20:W21"/>
    <mergeCell ref="U41:U42"/>
    <mergeCell ref="W41:W42"/>
    <mergeCell ref="T41:T42"/>
    <mergeCell ref="G66:G67"/>
    <mergeCell ref="E66:E67"/>
    <mergeCell ref="D66:D67"/>
    <mergeCell ref="G76:G77"/>
    <mergeCell ref="E76:E77"/>
  </mergeCells>
  <printOptions horizontalCentered="1" verticalCentered="1"/>
  <pageMargins left="0.19685039370078741" right="0.19685039370078741" top="7.874015748031496E-2" bottom="7.874015748031496E-2" header="0" footer="0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NUANCES GOURMANDES</dc:creator>
  <cp:lastModifiedBy>Helene Mabilleau</cp:lastModifiedBy>
  <cp:lastPrinted>2025-02-10T15:40:43Z</cp:lastPrinted>
  <dcterms:created xsi:type="dcterms:W3CDTF">2016-02-09T10:20:54Z</dcterms:created>
  <dcterms:modified xsi:type="dcterms:W3CDTF">2025-03-13T10:07:18Z</dcterms:modified>
</cp:coreProperties>
</file>